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mim\Desktop\地域活動\スポ振\令和7年度\2025 学区民運動会\スポ振競技進行\集計シート\"/>
    </mc:Choice>
  </mc:AlternateContent>
  <xr:revisionPtr revIDLastSave="0" documentId="13_ncr:1_{C2028FA8-F63D-4009-BB86-6E21AB6E178A}" xr6:coauthVersionLast="47" xr6:coauthVersionMax="47" xr10:uidLastSave="{00000000-0000-0000-0000-000000000000}"/>
  <bookViews>
    <workbookView xWindow="-108" yWindow="-108" windowWidth="23256" windowHeight="12456" firstSheet="2" activeTab="6" xr2:uid="{00000000-000D-0000-FFFF-FFFF00000000}"/>
  </bookViews>
  <sheets>
    <sheet name="玉入れ60才以上" sheetId="7" r:id="rId1"/>
    <sheet name="玉入れ中学生以上" sheetId="8" r:id="rId2"/>
    <sheet name="ジャンボボール送り" sheetId="9" r:id="rId3"/>
    <sheet name="ボール運びリレー" sheetId="10" r:id="rId4"/>
    <sheet name="おもしろリレー" sheetId="11" r:id="rId5"/>
    <sheet name="男女混合対抗リレー" sheetId="12" r:id="rId6"/>
    <sheet name="総合成績" sheetId="5" r:id="rId7"/>
    <sheet name="使い方" sheetId="13" r:id="rId8"/>
  </sheets>
  <definedNames>
    <definedName name="_xlnm.Print_Area" localSheetId="4">おもしろリレー!$A$1:$K$17</definedName>
    <definedName name="_xlnm.Print_Area" localSheetId="2">ジャンボボール送り!$A$1:$K$17</definedName>
    <definedName name="_xlnm.Print_Area" localSheetId="3">ボール運びリレー!$A$1:$K$17</definedName>
    <definedName name="_xlnm.Print_Area" localSheetId="0">玉入れ60才以上!$A$1:$I$19</definedName>
    <definedName name="_xlnm.Print_Area" localSheetId="1">玉入れ中学生以上!$A$1:$I$19</definedName>
    <definedName name="_xlnm.Print_Area" localSheetId="6">総合成績!$A$1:$Q$21</definedName>
    <definedName name="_xlnm.Print_Area" localSheetId="5">男女混合対抗リレー!$A$1:$K$18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2" l="1"/>
  <c r="J6" i="12"/>
  <c r="C9" i="5" s="1"/>
  <c r="K6" i="12"/>
  <c r="O9" i="5" s="1"/>
  <c r="H6" i="12"/>
  <c r="C6" i="12"/>
  <c r="K9" i="5" s="1"/>
  <c r="D6" i="12"/>
  <c r="G9" i="5" s="1"/>
  <c r="E6" i="12"/>
  <c r="B6" i="12"/>
  <c r="I6" i="11"/>
  <c r="Q8" i="5" s="1"/>
  <c r="J6" i="11"/>
  <c r="K6" i="11"/>
  <c r="C8" i="5" s="1"/>
  <c r="H6" i="11"/>
  <c r="E8" i="5" s="1"/>
  <c r="C6" i="11"/>
  <c r="O8" i="5" s="1"/>
  <c r="D6" i="11"/>
  <c r="I8" i="5" s="1"/>
  <c r="E6" i="11"/>
  <c r="G8" i="5" s="1"/>
  <c r="B6" i="11"/>
  <c r="I5" i="10"/>
  <c r="G7" i="5" s="1"/>
  <c r="J5" i="10"/>
  <c r="K5" i="10"/>
  <c r="Q7" i="5" s="1"/>
  <c r="H5" i="10"/>
  <c r="O7" i="5" s="1"/>
  <c r="C5" i="10"/>
  <c r="K7" i="5" s="1"/>
  <c r="D5" i="10"/>
  <c r="I7" i="5" s="1"/>
  <c r="E5" i="10"/>
  <c r="B5" i="10"/>
  <c r="C7" i="5" s="1"/>
  <c r="I5" i="9"/>
  <c r="E6" i="5" s="1"/>
  <c r="J5" i="9"/>
  <c r="C6" i="5" s="1"/>
  <c r="K5" i="9"/>
  <c r="H5" i="9"/>
  <c r="G6" i="5" s="1"/>
  <c r="C5" i="9"/>
  <c r="D5" i="9"/>
  <c r="E5" i="9"/>
  <c r="B5" i="9"/>
  <c r="Q6" i="5" s="1"/>
  <c r="I10" i="11"/>
  <c r="G18" i="5" s="1"/>
  <c r="C10" i="11"/>
  <c r="E18" i="5" s="1"/>
  <c r="K8" i="5"/>
  <c r="I9" i="10"/>
  <c r="G17" i="5" s="1"/>
  <c r="C9" i="10"/>
  <c r="E17" i="5" s="1"/>
  <c r="I9" i="9"/>
  <c r="G16" i="5" s="1"/>
  <c r="C9" i="9"/>
  <c r="E16" i="5" s="1"/>
  <c r="B7" i="11"/>
  <c r="B7" i="7"/>
  <c r="B10" i="7"/>
  <c r="C7" i="7"/>
  <c r="D7" i="7"/>
  <c r="E7" i="7"/>
  <c r="F7" i="7"/>
  <c r="G7" i="7"/>
  <c r="H7" i="7"/>
  <c r="I7" i="7"/>
  <c r="C10" i="7"/>
  <c r="D10" i="7"/>
  <c r="E10" i="7"/>
  <c r="F10" i="7"/>
  <c r="G10" i="7"/>
  <c r="H10" i="7"/>
  <c r="I10" i="7"/>
  <c r="N9" i="5"/>
  <c r="N8" i="5"/>
  <c r="N7" i="5"/>
  <c r="N6" i="5"/>
  <c r="P9" i="5"/>
  <c r="P8" i="5"/>
  <c r="P7" i="5"/>
  <c r="P6" i="5"/>
  <c r="L9" i="5"/>
  <c r="L8" i="5"/>
  <c r="L7" i="5"/>
  <c r="L6" i="5"/>
  <c r="J9" i="5"/>
  <c r="J8" i="5"/>
  <c r="J7" i="5"/>
  <c r="J6" i="5"/>
  <c r="H9" i="5"/>
  <c r="H8" i="5"/>
  <c r="H7" i="5"/>
  <c r="H6" i="5"/>
  <c r="F9" i="5"/>
  <c r="F8" i="5"/>
  <c r="F7" i="5"/>
  <c r="F6" i="5"/>
  <c r="D9" i="5"/>
  <c r="D8" i="5"/>
  <c r="D7" i="5"/>
  <c r="D6" i="5"/>
  <c r="B8" i="5"/>
  <c r="B7" i="5"/>
  <c r="B6" i="5"/>
  <c r="I25" i="5"/>
  <c r="H25" i="5"/>
  <c r="G25" i="5"/>
  <c r="F25" i="5"/>
  <c r="E25" i="5"/>
  <c r="D25" i="5"/>
  <c r="C25" i="5"/>
  <c r="B25" i="5"/>
  <c r="K7" i="12"/>
  <c r="J7" i="12"/>
  <c r="I7" i="12"/>
  <c r="H7" i="12"/>
  <c r="E7" i="12"/>
  <c r="D7" i="12"/>
  <c r="C7" i="12"/>
  <c r="B7" i="12"/>
  <c r="K7" i="11"/>
  <c r="J7" i="11"/>
  <c r="I7" i="11"/>
  <c r="H7" i="11"/>
  <c r="G7" i="11"/>
  <c r="F7" i="11"/>
  <c r="E7" i="11"/>
  <c r="D7" i="11"/>
  <c r="C7" i="11"/>
  <c r="K6" i="10"/>
  <c r="J6" i="10"/>
  <c r="I6" i="10"/>
  <c r="H6" i="10"/>
  <c r="G6" i="10"/>
  <c r="E6" i="10"/>
  <c r="D6" i="10"/>
  <c r="C6" i="10"/>
  <c r="B6" i="10"/>
  <c r="K6" i="9"/>
  <c r="J6" i="9"/>
  <c r="I6" i="9"/>
  <c r="H6" i="9"/>
  <c r="G6" i="9"/>
  <c r="E6" i="9"/>
  <c r="D6" i="9"/>
  <c r="C6" i="9"/>
  <c r="B6" i="9"/>
  <c r="I10" i="8"/>
  <c r="H10" i="8"/>
  <c r="G10" i="8"/>
  <c r="F10" i="8"/>
  <c r="E10" i="8"/>
  <c r="D10" i="8"/>
  <c r="C10" i="8"/>
  <c r="B10" i="8"/>
  <c r="B9" i="5"/>
  <c r="I10" i="12" l="1"/>
  <c r="G19" i="5" s="1"/>
  <c r="C10" i="12"/>
  <c r="E19" i="5" s="1"/>
  <c r="Q9" i="5"/>
  <c r="E9" i="5"/>
  <c r="B8" i="7"/>
  <c r="B9" i="7" s="1"/>
  <c r="M9" i="5"/>
  <c r="I9" i="5"/>
  <c r="M8" i="5"/>
  <c r="I8" i="7"/>
  <c r="I9" i="7" s="1"/>
  <c r="H8" i="7"/>
  <c r="H9" i="7" s="1"/>
  <c r="G8" i="7"/>
  <c r="G9" i="7" s="1"/>
  <c r="F8" i="7"/>
  <c r="F9" i="7" s="1"/>
  <c r="E8" i="7"/>
  <c r="E9" i="7" s="1"/>
  <c r="D8" i="7"/>
  <c r="D9" i="7" s="1"/>
  <c r="C8" i="7"/>
  <c r="C9" i="7" s="1"/>
  <c r="O6" i="5"/>
  <c r="I6" i="5"/>
  <c r="K6" i="5"/>
  <c r="M6" i="5"/>
  <c r="M7" i="5"/>
  <c r="E7" i="5"/>
  <c r="G7" i="8"/>
  <c r="C13" i="7" l="1"/>
  <c r="E14" i="5" s="1"/>
  <c r="I7" i="8"/>
  <c r="H7" i="8"/>
  <c r="F7" i="8"/>
  <c r="E7" i="8"/>
  <c r="D7" i="8"/>
  <c r="C7" i="8"/>
  <c r="B7" i="8"/>
  <c r="F4" i="5"/>
  <c r="F8" i="8" l="1"/>
  <c r="F9" i="8" s="1"/>
  <c r="H8" i="8"/>
  <c r="H9" i="8" s="1"/>
  <c r="I8" i="8"/>
  <c r="I9" i="8" s="1"/>
  <c r="G8" i="8"/>
  <c r="G9" i="8" s="1"/>
  <c r="B8" i="8"/>
  <c r="B9" i="8" s="1"/>
  <c r="C8" i="8"/>
  <c r="C9" i="8" s="1"/>
  <c r="D8" i="8"/>
  <c r="D9" i="8" s="1"/>
  <c r="E8" i="8"/>
  <c r="E9" i="8" s="1"/>
  <c r="H4" i="5"/>
  <c r="J4" i="5"/>
  <c r="D4" i="5"/>
  <c r="B4" i="5"/>
  <c r="P4" i="5"/>
  <c r="N4" i="5"/>
  <c r="L4" i="5"/>
  <c r="C13" i="8" l="1"/>
  <c r="E15" i="5" s="1"/>
  <c r="B5" i="5"/>
  <c r="K5" i="5"/>
  <c r="J5" i="5"/>
  <c r="P5" i="5"/>
  <c r="H5" i="5"/>
  <c r="F5" i="5"/>
  <c r="D5" i="5"/>
  <c r="N5" i="5"/>
  <c r="L5" i="5"/>
  <c r="I4" i="5"/>
  <c r="O4" i="5"/>
  <c r="C4" i="5"/>
  <c r="E4" i="5"/>
  <c r="Q4" i="5"/>
  <c r="K4" i="5"/>
  <c r="G4" i="5"/>
  <c r="M5" i="5" l="1"/>
  <c r="O5" i="5"/>
  <c r="O10" i="5" s="1"/>
  <c r="G5" i="5"/>
  <c r="G10" i="5" s="1"/>
  <c r="Q5" i="5"/>
  <c r="Q10" i="5" s="1"/>
  <c r="C5" i="5"/>
  <c r="C10" i="5" s="1"/>
  <c r="I5" i="5"/>
  <c r="I10" i="5" s="1"/>
  <c r="M4" i="5"/>
  <c r="K10" i="5"/>
  <c r="E26" i="5" l="1"/>
  <c r="M10" i="5"/>
  <c r="I26" i="5"/>
  <c r="D26" i="5"/>
  <c r="B26" i="5"/>
  <c r="F26" i="5"/>
  <c r="H26" i="5"/>
  <c r="E5" i="5"/>
  <c r="E10" i="5" s="1"/>
  <c r="F10" i="5" l="1"/>
  <c r="D24" i="5" s="1"/>
  <c r="D10" i="5"/>
  <c r="C24" i="5" s="1"/>
  <c r="B10" i="5"/>
  <c r="B24" i="5" s="1"/>
  <c r="J10" i="5"/>
  <c r="F24" i="5" s="1"/>
  <c r="P10" i="5"/>
  <c r="I24" i="5" s="1"/>
  <c r="H10" i="5"/>
  <c r="E24" i="5" s="1"/>
  <c r="N10" i="5"/>
  <c r="H24" i="5" s="1"/>
  <c r="G26" i="5"/>
  <c r="L10" i="5"/>
  <c r="G24" i="5" s="1"/>
  <c r="C26" i="5"/>
  <c r="L20" i="5" l="1"/>
  <c r="L13" i="5"/>
  <c r="L14" i="5"/>
  <c r="L15" i="5"/>
  <c r="L16" i="5"/>
  <c r="L17" i="5"/>
  <c r="L18" i="5"/>
  <c r="L19" i="5"/>
  <c r="P13" i="5"/>
  <c r="P14" i="5"/>
  <c r="P15" i="5"/>
  <c r="P16" i="5"/>
  <c r="P17" i="5"/>
  <c r="P19" i="5"/>
  <c r="P20" i="5"/>
  <c r="P18" i="5"/>
</calcChain>
</file>

<file path=xl/sharedStrings.xml><?xml version="1.0" encoding="utf-8"?>
<sst xmlns="http://schemas.openxmlformats.org/spreadsheetml/2006/main" count="281" uniqueCount="96">
  <si>
    <t>一回目</t>
    <rPh sb="0" eb="3">
      <t>イッカイメ</t>
    </rPh>
    <phoneticPr fontId="1"/>
  </si>
  <si>
    <t>二回目</t>
    <rPh sb="0" eb="3">
      <t>ニカイメ</t>
    </rPh>
    <phoneticPr fontId="1"/>
  </si>
  <si>
    <t>合計</t>
    <rPh sb="0" eb="2">
      <t>ゴウケイ</t>
    </rPh>
    <phoneticPr fontId="1"/>
  </si>
  <si>
    <t>得点</t>
    <rPh sb="0" eb="2">
      <t>トクテン</t>
    </rPh>
    <phoneticPr fontId="1"/>
  </si>
  <si>
    <t>順位</t>
    <rPh sb="0" eb="2">
      <t>ジュンイ</t>
    </rPh>
    <phoneticPr fontId="1"/>
  </si>
  <si>
    <t>自治会</t>
    <rPh sb="0" eb="3">
      <t>ジチカイ</t>
    </rPh>
    <phoneticPr fontId="1"/>
  </si>
  <si>
    <t>ジャンボボール送り</t>
    <rPh sb="7" eb="8">
      <t>オク</t>
    </rPh>
    <phoneticPr fontId="1"/>
  </si>
  <si>
    <t>ボール運びリレー</t>
    <rPh sb="3" eb="4">
      <t>ハコ</t>
    </rPh>
    <phoneticPr fontId="1"/>
  </si>
  <si>
    <t>おもしろリレー</t>
    <phoneticPr fontId="1"/>
  </si>
  <si>
    <t>男女混合対抗リレー</t>
    <rPh sb="0" eb="2">
      <t>ダンジョ</t>
    </rPh>
    <rPh sb="2" eb="4">
      <t>コンゴウ</t>
    </rPh>
    <rPh sb="4" eb="6">
      <t>タイコウ</t>
    </rPh>
    <phoneticPr fontId="1"/>
  </si>
  <si>
    <t>三丁目東</t>
    <rPh sb="0" eb="3">
      <t>サンチョウメ</t>
    </rPh>
    <rPh sb="3" eb="4">
      <t>ヒガシ</t>
    </rPh>
    <phoneticPr fontId="1"/>
  </si>
  <si>
    <t>ジャンボボール送り</t>
    <rPh sb="6" eb="7">
      <t>オク</t>
    </rPh>
    <phoneticPr fontId="1"/>
  </si>
  <si>
    <t>おもしろリレー</t>
    <phoneticPr fontId="1"/>
  </si>
  <si>
    <t>男女対抗リレー</t>
    <rPh sb="0" eb="2">
      <t>ダンジョ</t>
    </rPh>
    <rPh sb="2" eb="4">
      <t>タイコウ</t>
    </rPh>
    <phoneticPr fontId="1"/>
  </si>
  <si>
    <t>順位</t>
    <rPh sb="0" eb="2">
      <t>ジュンイ</t>
    </rPh>
    <phoneticPr fontId="1"/>
  </si>
  <si>
    <t>得点</t>
    <rPh sb="0" eb="2">
      <t>トクテン</t>
    </rPh>
    <phoneticPr fontId="1"/>
  </si>
  <si>
    <t>自治会</t>
    <rPh sb="0" eb="3">
      <t>ジチカイ</t>
    </rPh>
    <phoneticPr fontId="1"/>
  </si>
  <si>
    <t>一丁目南</t>
    <rPh sb="0" eb="3">
      <t>イッチョウメ</t>
    </rPh>
    <rPh sb="3" eb="4">
      <t>ミナミ</t>
    </rPh>
    <phoneticPr fontId="1"/>
  </si>
  <si>
    <t>一丁目北</t>
    <rPh sb="0" eb="3">
      <t>イッチョウメ</t>
    </rPh>
    <rPh sb="3" eb="4">
      <t>キタ</t>
    </rPh>
    <phoneticPr fontId="1"/>
  </si>
  <si>
    <t>二丁目南</t>
    <rPh sb="0" eb="3">
      <t>ニチョウメ</t>
    </rPh>
    <rPh sb="3" eb="4">
      <t>ミナミ</t>
    </rPh>
    <phoneticPr fontId="1"/>
  </si>
  <si>
    <t>二丁目北</t>
    <rPh sb="0" eb="3">
      <t>ニチョウメ</t>
    </rPh>
    <rPh sb="3" eb="4">
      <t>キタ</t>
    </rPh>
    <phoneticPr fontId="1"/>
  </si>
  <si>
    <t>三丁目西</t>
    <rPh sb="0" eb="3">
      <t>サンチョウメ</t>
    </rPh>
    <rPh sb="3" eb="4">
      <t>ニシ</t>
    </rPh>
    <phoneticPr fontId="1"/>
  </si>
  <si>
    <t>四丁目東</t>
    <rPh sb="0" eb="3">
      <t>ヨンチョウメ</t>
    </rPh>
    <rPh sb="3" eb="4">
      <t>ヒガシ</t>
    </rPh>
    <phoneticPr fontId="1"/>
  </si>
  <si>
    <t>四丁目西</t>
    <rPh sb="0" eb="3">
      <t>ヨンチョウメ</t>
    </rPh>
    <rPh sb="3" eb="4">
      <t>ニシ</t>
    </rPh>
    <phoneticPr fontId="1"/>
  </si>
  <si>
    <t>総　合</t>
    <rPh sb="0" eb="1">
      <t>ソウ</t>
    </rPh>
    <rPh sb="2" eb="3">
      <t>ゴウ</t>
    </rPh>
    <phoneticPr fontId="1"/>
  </si>
  <si>
    <t>優勝</t>
    <rPh sb="0" eb="2">
      <t>ユウショウ</t>
    </rPh>
    <phoneticPr fontId="1"/>
  </si>
  <si>
    <t>優　勝</t>
    <rPh sb="0" eb="1">
      <t>ユウ</t>
    </rPh>
    <rPh sb="2" eb="3">
      <t>カツ</t>
    </rPh>
    <phoneticPr fontId="1"/>
  </si>
  <si>
    <t>ジャンボボール送り</t>
    <rPh sb="7" eb="8">
      <t>オク</t>
    </rPh>
    <phoneticPr fontId="1"/>
  </si>
  <si>
    <t>おもしろリレー</t>
    <phoneticPr fontId="1"/>
  </si>
  <si>
    <t>男女対抗リレー</t>
    <rPh sb="0" eb="2">
      <t>ダンジョ</t>
    </rPh>
    <rPh sb="2" eb="4">
      <t>タイコウ</t>
    </rPh>
    <phoneticPr fontId="1"/>
  </si>
  <si>
    <t>優　　勝</t>
    <rPh sb="0" eb="1">
      <t>ユウ</t>
    </rPh>
    <rPh sb="3" eb="4">
      <t>カツ</t>
    </rPh>
    <phoneticPr fontId="1"/>
  </si>
  <si>
    <t>種　　目</t>
    <rPh sb="0" eb="1">
      <t>タネ</t>
    </rPh>
    <rPh sb="3" eb="4">
      <t>メ</t>
    </rPh>
    <phoneticPr fontId="1"/>
  </si>
  <si>
    <t>総合成績</t>
    <rPh sb="0" eb="2">
      <t>ソウゴウ</t>
    </rPh>
    <rPh sb="2" eb="4">
      <t>セイセキ</t>
    </rPh>
    <phoneticPr fontId="1"/>
  </si>
  <si>
    <t>準優勝</t>
    <rPh sb="0" eb="3">
      <t>ジュンユウショウ</t>
    </rPh>
    <phoneticPr fontId="1"/>
  </si>
  <si>
    <t>第三位</t>
    <rPh sb="0" eb="1">
      <t>ダイ</t>
    </rPh>
    <rPh sb="1" eb="3">
      <t>サンイ</t>
    </rPh>
    <phoneticPr fontId="1"/>
  </si>
  <si>
    <t>コート</t>
    <phoneticPr fontId="1"/>
  </si>
  <si>
    <r>
      <rPr>
        <sz val="20"/>
        <color theme="1"/>
        <rFont val="HGP創英角ｺﾞｼｯｸUB"/>
        <family val="3"/>
        <charset val="128"/>
      </rPr>
      <t>A</t>
    </r>
    <r>
      <rPr>
        <sz val="18"/>
        <color theme="1"/>
        <rFont val="ＭＳ Ｐゴシック"/>
        <family val="2"/>
        <charset val="128"/>
        <scheme val="minor"/>
      </rPr>
      <t>→B</t>
    </r>
    <phoneticPr fontId="1"/>
  </si>
  <si>
    <r>
      <rPr>
        <sz val="20"/>
        <color theme="1"/>
        <rFont val="HGP創英角ｺﾞｼｯｸUB"/>
        <family val="3"/>
        <charset val="128"/>
      </rPr>
      <t>B</t>
    </r>
    <r>
      <rPr>
        <sz val="18"/>
        <color theme="1"/>
        <rFont val="ＭＳ Ｐゴシック"/>
        <family val="2"/>
        <charset val="128"/>
        <scheme val="minor"/>
      </rPr>
      <t>→A</t>
    </r>
    <phoneticPr fontId="1"/>
  </si>
  <si>
    <t>四丁目西</t>
    <rPh sb="0" eb="1">
      <t>４</t>
    </rPh>
    <rPh sb="1" eb="3">
      <t>チョウメ</t>
    </rPh>
    <rPh sb="3" eb="4">
      <t>ニシ</t>
    </rPh>
    <phoneticPr fontId="1"/>
  </si>
  <si>
    <t>コース</t>
    <phoneticPr fontId="1"/>
  </si>
  <si>
    <t>1組</t>
    <rPh sb="1" eb="2">
      <t>クミ</t>
    </rPh>
    <phoneticPr fontId="1"/>
  </si>
  <si>
    <t>2組</t>
    <rPh sb="1" eb="2">
      <t>クミ</t>
    </rPh>
    <phoneticPr fontId="1"/>
  </si>
  <si>
    <t>3組</t>
    <rPh sb="1" eb="2">
      <t>クミ</t>
    </rPh>
    <phoneticPr fontId="1"/>
  </si>
  <si>
    <t>4組</t>
    <rPh sb="1" eb="2">
      <t>クミ</t>
    </rPh>
    <phoneticPr fontId="1"/>
  </si>
  <si>
    <t>第四位</t>
    <rPh sb="0" eb="1">
      <t>ダイ</t>
    </rPh>
    <rPh sb="1" eb="2">
      <t>ヨン</t>
    </rPh>
    <rPh sb="2" eb="3">
      <t>イ</t>
    </rPh>
    <phoneticPr fontId="1"/>
  </si>
  <si>
    <t>第六位</t>
    <rPh sb="0" eb="1">
      <t>ダイ</t>
    </rPh>
    <rPh sb="1" eb="2">
      <t>ロク</t>
    </rPh>
    <rPh sb="2" eb="3">
      <t>イ</t>
    </rPh>
    <phoneticPr fontId="1"/>
  </si>
  <si>
    <t>第七位</t>
    <rPh sb="0" eb="1">
      <t>ダイ</t>
    </rPh>
    <rPh sb="1" eb="2">
      <t>ナナ</t>
    </rPh>
    <rPh sb="2" eb="3">
      <t>イ</t>
    </rPh>
    <phoneticPr fontId="1"/>
  </si>
  <si>
    <t>第五位</t>
    <rPh sb="0" eb="1">
      <t>ダイ</t>
    </rPh>
    <rPh sb="1" eb="2">
      <t>５</t>
    </rPh>
    <rPh sb="2" eb="3">
      <t>イ</t>
    </rPh>
    <phoneticPr fontId="1"/>
  </si>
  <si>
    <t>玉入れ（60才以上）</t>
    <rPh sb="0" eb="1">
      <t>タマ</t>
    </rPh>
    <rPh sb="1" eb="2">
      <t>イ</t>
    </rPh>
    <rPh sb="6" eb="7">
      <t>サイ</t>
    </rPh>
    <rPh sb="7" eb="9">
      <t>イジョウ</t>
    </rPh>
    <phoneticPr fontId="1"/>
  </si>
  <si>
    <t xml:space="preserve">sai </t>
    <phoneticPr fontId="1"/>
  </si>
  <si>
    <t>玉入れ（60才未満　中学生以上）</t>
    <rPh sb="0" eb="1">
      <t>タマ</t>
    </rPh>
    <rPh sb="1" eb="2">
      <t>イ</t>
    </rPh>
    <rPh sb="6" eb="7">
      <t>サイ</t>
    </rPh>
    <rPh sb="7" eb="9">
      <t>ミマン</t>
    </rPh>
    <rPh sb="10" eb="13">
      <t>チュウガクセイ</t>
    </rPh>
    <rPh sb="13" eb="15">
      <t>イジョウ</t>
    </rPh>
    <phoneticPr fontId="1"/>
  </si>
  <si>
    <t>玉入れ６0才以上の部</t>
    <rPh sb="0" eb="1">
      <t>タマ</t>
    </rPh>
    <rPh sb="1" eb="2">
      <t>イ</t>
    </rPh>
    <rPh sb="5" eb="6">
      <t>サイ</t>
    </rPh>
    <rPh sb="6" eb="8">
      <t>イジョウ</t>
    </rPh>
    <rPh sb="9" eb="10">
      <t>ブ</t>
    </rPh>
    <phoneticPr fontId="1"/>
  </si>
  <si>
    <t>玉入れ60才未満　　　　　　　　　中学生以上の部</t>
    <rPh sb="0" eb="1">
      <t>タマ</t>
    </rPh>
    <rPh sb="1" eb="2">
      <t>イ</t>
    </rPh>
    <rPh sb="5" eb="6">
      <t>サイ</t>
    </rPh>
    <rPh sb="6" eb="8">
      <t>ミマン</t>
    </rPh>
    <rPh sb="17" eb="20">
      <t>チュウガクセイ</t>
    </rPh>
    <rPh sb="20" eb="22">
      <t>イジョウ</t>
    </rPh>
    <rPh sb="23" eb="24">
      <t>ブ</t>
    </rPh>
    <phoneticPr fontId="1"/>
  </si>
  <si>
    <t>得点</t>
    <rPh sb="0" eb="2">
      <t>トクテン</t>
    </rPh>
    <phoneticPr fontId="1"/>
  </si>
  <si>
    <t>玉入れ６０才未満　　中学生以上</t>
    <rPh sb="0" eb="1">
      <t>タマ</t>
    </rPh>
    <rPh sb="1" eb="2">
      <t>イ</t>
    </rPh>
    <rPh sb="5" eb="6">
      <t>サイ</t>
    </rPh>
    <rPh sb="6" eb="8">
      <t>ミマン</t>
    </rPh>
    <rPh sb="10" eb="15">
      <t>チュウガクセイイジョウ</t>
    </rPh>
    <phoneticPr fontId="1"/>
  </si>
  <si>
    <t>玉入れ６0才以上</t>
    <rPh sb="0" eb="1">
      <t>タマ</t>
    </rPh>
    <rPh sb="1" eb="2">
      <t>イ</t>
    </rPh>
    <rPh sb="5" eb="6">
      <t>サイ</t>
    </rPh>
    <rPh sb="6" eb="8">
      <t>イジョウ</t>
    </rPh>
    <phoneticPr fontId="1"/>
  </si>
  <si>
    <t>第八位</t>
    <rPh sb="0" eb="1">
      <t>ダイ</t>
    </rPh>
    <rPh sb="1" eb="2">
      <t>ハチ</t>
    </rPh>
    <rPh sb="2" eb="3">
      <t>イ</t>
    </rPh>
    <phoneticPr fontId="1"/>
  </si>
  <si>
    <t>オープン参加</t>
    <rPh sb="4" eb="6">
      <t>サンカ</t>
    </rPh>
    <phoneticPr fontId="1"/>
  </si>
  <si>
    <t>計算用</t>
  </si>
  <si>
    <t>←この行に入力</t>
    <rPh sb="3" eb="4">
      <t>ギョウ</t>
    </rPh>
    <rPh sb="5" eb="7">
      <t>ニュウリョク</t>
    </rPh>
    <phoneticPr fontId="1"/>
  </si>
  <si>
    <t>←この行に玉数入力</t>
    <rPh sb="3" eb="4">
      <t>ギョウ</t>
    </rPh>
    <rPh sb="5" eb="7">
      <t>タマスウ</t>
    </rPh>
    <rPh sb="7" eb="9">
      <t>ニュウリョク</t>
    </rPh>
    <phoneticPr fontId="1"/>
  </si>
  <si>
    <t>集計用</t>
    <rPh sb="0" eb="3">
      <t>シュウケイヨウ</t>
    </rPh>
    <phoneticPr fontId="1"/>
  </si>
  <si>
    <t>HLOOKUP関数 表3行目</t>
    <rPh sb="7" eb="9">
      <t>カンスウ</t>
    </rPh>
    <rPh sb="10" eb="11">
      <t>ヒョウ</t>
    </rPh>
    <rPh sb="12" eb="14">
      <t>ギョウメ</t>
    </rPh>
    <phoneticPr fontId="1"/>
  </si>
  <si>
    <t>このページは入力不要（全て自動入力）</t>
    <rPh sb="6" eb="10">
      <t>ニュウリョクフヨウ</t>
    </rPh>
    <rPh sb="11" eb="12">
      <t>スベ</t>
    </rPh>
    <rPh sb="13" eb="17">
      <t>ジドウニュウリョク</t>
    </rPh>
    <phoneticPr fontId="1"/>
  </si>
  <si>
    <t>日吉台学区大運動会　総合順位</t>
    <rPh sb="0" eb="3">
      <t>ヒヨシダイ</t>
    </rPh>
    <rPh sb="3" eb="5">
      <t>ガック</t>
    </rPh>
    <rPh sb="5" eb="9">
      <t>ダイウンドウカイ</t>
    </rPh>
    <rPh sb="10" eb="12">
      <t>ソウゴウ</t>
    </rPh>
    <rPh sb="12" eb="14">
      <t>ジュンイ</t>
    </rPh>
    <phoneticPr fontId="1"/>
  </si>
  <si>
    <t>←この行は組み合わせに応じて変更
　（背景色は自動で変更）</t>
    <rPh sb="3" eb="4">
      <t>ギョウ</t>
    </rPh>
    <rPh sb="5" eb="6">
      <t>ク</t>
    </rPh>
    <rPh sb="7" eb="8">
      <t>ア</t>
    </rPh>
    <rPh sb="11" eb="12">
      <t>オウ</t>
    </rPh>
    <rPh sb="14" eb="16">
      <t>ヘンコウ</t>
    </rPh>
    <rPh sb="19" eb="22">
      <t>ハイケイショク</t>
    </rPh>
    <rPh sb="23" eb="25">
      <t>ジドウ</t>
    </rPh>
    <rPh sb="26" eb="28">
      <t>ヘンコウ</t>
    </rPh>
    <phoneticPr fontId="1"/>
  </si>
  <si>
    <t>自治会名文字列</t>
    <rPh sb="0" eb="4">
      <t>ジチカイメイ</t>
    </rPh>
    <rPh sb="4" eb="7">
      <t>モジレツ</t>
    </rPh>
    <phoneticPr fontId="1"/>
  </si>
  <si>
    <t>表示用</t>
    <rPh sb="0" eb="3">
      <t>ヒョウジヨウ</t>
    </rPh>
    <phoneticPr fontId="1"/>
  </si>
  <si>
    <t>一覧表</t>
    <rPh sb="0" eb="3">
      <t>イチランヒョウ</t>
    </rPh>
    <phoneticPr fontId="1"/>
  </si>
  <si>
    <t>玉入れ</t>
    <rPh sb="0" eb="2">
      <t>タマイ</t>
    </rPh>
    <phoneticPr fontId="1"/>
  </si>
  <si>
    <t>一般ゲーム</t>
    <rPh sb="0" eb="2">
      <t>イッパン</t>
    </rPh>
    <phoneticPr fontId="1"/>
  </si>
  <si>
    <t>リレー</t>
    <phoneticPr fontId="1"/>
  </si>
  <si>
    <t>使い方</t>
    <rPh sb="0" eb="1">
      <t>ツカ</t>
    </rPh>
    <rPh sb="2" eb="3">
      <t>カタ</t>
    </rPh>
    <phoneticPr fontId="1"/>
  </si>
  <si>
    <t>玉入れの得点、その他の競技では順位を入れると、順位に応じた得点が自動集計されます</t>
    <rPh sb="0" eb="2">
      <t>タマイ</t>
    </rPh>
    <rPh sb="4" eb="6">
      <t>トクテン</t>
    </rPh>
    <rPh sb="11" eb="13">
      <t>キョウギ</t>
    </rPh>
    <rPh sb="15" eb="17">
      <t>ジュンイ</t>
    </rPh>
    <rPh sb="18" eb="19">
      <t>イ</t>
    </rPh>
    <rPh sb="23" eb="25">
      <t>ジュンイ</t>
    </rPh>
    <rPh sb="26" eb="27">
      <t>オウ</t>
    </rPh>
    <rPh sb="29" eb="31">
      <t>トクテン</t>
    </rPh>
    <rPh sb="32" eb="34">
      <t>ジドウ</t>
    </rPh>
    <rPh sb="34" eb="36">
      <t>シュウケイ</t>
    </rPh>
    <phoneticPr fontId="1"/>
  </si>
  <si>
    <t>組み合わせに応じて自治会名をプルダウンリストから入れます</t>
    <rPh sb="0" eb="1">
      <t>ク</t>
    </rPh>
    <rPh sb="2" eb="3">
      <t>ア</t>
    </rPh>
    <rPh sb="6" eb="7">
      <t>オウ</t>
    </rPh>
    <rPh sb="9" eb="13">
      <t>ジチカイメイ</t>
    </rPh>
    <rPh sb="24" eb="25">
      <t>イ</t>
    </rPh>
    <phoneticPr fontId="1"/>
  </si>
  <si>
    <t>自治会の背景色は自動で変更されるようになっています</t>
    <rPh sb="0" eb="3">
      <t>ジチカイ</t>
    </rPh>
    <rPh sb="4" eb="7">
      <t>ハイケイショク</t>
    </rPh>
    <rPh sb="8" eb="10">
      <t>ジドウ</t>
    </rPh>
    <rPh sb="11" eb="13">
      <t>ヘンコウ</t>
    </rPh>
    <phoneticPr fontId="1"/>
  </si>
  <si>
    <t>総合成績のページでは自動的に順位が計算されて優勝チームが表示されます</t>
    <rPh sb="0" eb="4">
      <t>ソウゴウセイセキ</t>
    </rPh>
    <rPh sb="10" eb="13">
      <t>ジドウテキ</t>
    </rPh>
    <rPh sb="14" eb="16">
      <t>ジュンイ</t>
    </rPh>
    <rPh sb="17" eb="19">
      <t>ケイサン</t>
    </rPh>
    <rPh sb="22" eb="24">
      <t>ユウショウ</t>
    </rPh>
    <rPh sb="28" eb="30">
      <t>ヒョウジ</t>
    </rPh>
    <phoneticPr fontId="1"/>
  </si>
  <si>
    <t>順位ごとの得点は、このページにある表で変更できます</t>
    <rPh sb="0" eb="2">
      <t>ジュンイ</t>
    </rPh>
    <rPh sb="5" eb="7">
      <t>トクテン</t>
    </rPh>
    <rPh sb="17" eb="18">
      <t>ヒョウ</t>
    </rPh>
    <rPh sb="19" eb="21">
      <t>ヘンコウ</t>
    </rPh>
    <phoneticPr fontId="1"/>
  </si>
  <si>
    <t>注意</t>
    <rPh sb="0" eb="2">
      <t>チュウイ</t>
    </rPh>
    <phoneticPr fontId="1"/>
  </si>
  <si>
    <t>不用意に数式や書式を変更することが無いように、各ワークシートは書き込みエリア以外はロックされています</t>
    <rPh sb="0" eb="3">
      <t>フヨウイ</t>
    </rPh>
    <rPh sb="4" eb="6">
      <t>スウシキ</t>
    </rPh>
    <rPh sb="7" eb="9">
      <t>ショシキ</t>
    </rPh>
    <rPh sb="10" eb="12">
      <t>ヘンコウ</t>
    </rPh>
    <rPh sb="17" eb="18">
      <t>ナ</t>
    </rPh>
    <rPh sb="23" eb="24">
      <t>カク</t>
    </rPh>
    <rPh sb="31" eb="32">
      <t>カ</t>
    </rPh>
    <rPh sb="33" eb="34">
      <t>コ</t>
    </rPh>
    <rPh sb="38" eb="40">
      <t>イガイ</t>
    </rPh>
    <phoneticPr fontId="1"/>
  </si>
  <si>
    <r>
      <t>ロック解除のパスワードは　</t>
    </r>
    <r>
      <rPr>
        <b/>
        <sz val="11"/>
        <color rgb="FFFF0000"/>
        <rFont val="Meiryo UI"/>
        <family val="3"/>
        <charset val="128"/>
      </rPr>
      <t>abc</t>
    </r>
    <r>
      <rPr>
        <sz val="11"/>
        <color theme="1"/>
        <rFont val="Meiryo UI"/>
        <family val="3"/>
        <charset val="128"/>
      </rPr>
      <t>　です</t>
    </r>
    <rPh sb="3" eb="5">
      <t>カイジョ</t>
    </rPh>
    <phoneticPr fontId="1"/>
  </si>
  <si>
    <t>リレー順位</t>
    <rPh sb="3" eb="5">
      <t>ジュンイ</t>
    </rPh>
    <phoneticPr fontId="1"/>
  </si>
  <si>
    <t>順位得点表</t>
    <rPh sb="0" eb="2">
      <t>ジュンイ</t>
    </rPh>
    <rPh sb="2" eb="4">
      <t>トクテン</t>
    </rPh>
    <rPh sb="4" eb="5">
      <t>ヒョウ</t>
    </rPh>
    <phoneticPr fontId="1"/>
  </si>
  <si>
    <t>※：順位得点表 「リレー」</t>
    <rPh sb="2" eb="4">
      <t>ジュンイ</t>
    </rPh>
    <rPh sb="4" eb="6">
      <t>トクテン</t>
    </rPh>
    <rPh sb="6" eb="7">
      <t>ヒョウ</t>
    </rPh>
    <phoneticPr fontId="1"/>
  </si>
  <si>
    <t>※：順位得点表 「一般ゲーム」</t>
    <rPh sb="2" eb="4">
      <t>ジュンイ</t>
    </rPh>
    <rPh sb="4" eb="6">
      <t>トクテン</t>
    </rPh>
    <rPh sb="6" eb="7">
      <t>ヒョウ</t>
    </rPh>
    <rPh sb="9" eb="11">
      <t>イッパン</t>
    </rPh>
    <phoneticPr fontId="1"/>
  </si>
  <si>
    <t>※：順位得点表 「玉入れ」</t>
    <rPh sb="2" eb="4">
      <t>ジュンイ</t>
    </rPh>
    <rPh sb="4" eb="6">
      <t>トクテン</t>
    </rPh>
    <rPh sb="6" eb="7">
      <t>ヒョウ</t>
    </rPh>
    <rPh sb="9" eb="11">
      <t>タマイ</t>
    </rPh>
    <phoneticPr fontId="1"/>
  </si>
  <si>
    <t>順位（RANK関数）</t>
    <rPh sb="0" eb="2">
      <t>ジュンイ</t>
    </rPh>
    <rPh sb="7" eb="9">
      <t>カンスウ</t>
    </rPh>
    <phoneticPr fontId="1"/>
  </si>
  <si>
    <t>合計玉数（SUM関数）</t>
    <rPh sb="0" eb="2">
      <t>ゴウケイ</t>
    </rPh>
    <rPh sb="2" eb="3">
      <t>タマ</t>
    </rPh>
    <rPh sb="3" eb="4">
      <t>スウ</t>
    </rPh>
    <rPh sb="8" eb="10">
      <t>カンスウ</t>
    </rPh>
    <phoneticPr fontId="1"/>
  </si>
  <si>
    <t>得点（VLOOKUP関数）</t>
    <rPh sb="0" eb="2">
      <t>トクテン</t>
    </rPh>
    <rPh sb="10" eb="12">
      <t>カンスウ</t>
    </rPh>
    <phoneticPr fontId="1"/>
  </si>
  <si>
    <t>優勝自治会（HLOOKUP関数）</t>
    <rPh sb="0" eb="5">
      <t>ユウショウジチカイ</t>
    </rPh>
    <rPh sb="13" eb="15">
      <t>カンスウ</t>
    </rPh>
    <phoneticPr fontId="1"/>
  </si>
  <si>
    <t>※同一順位の場合は1自治会分しか表示されません。</t>
    <rPh sb="1" eb="5">
      <t>ドウイツジュンイ</t>
    </rPh>
    <rPh sb="6" eb="8">
      <t>バアイ</t>
    </rPh>
    <rPh sb="10" eb="13">
      <t>ジチカイ</t>
    </rPh>
    <rPh sb="13" eb="14">
      <t>ブン</t>
    </rPh>
    <rPh sb="16" eb="18">
      <t>ヒョウジ</t>
    </rPh>
    <phoneticPr fontId="1"/>
  </si>
  <si>
    <t>　この場合は上書き訂正してください。</t>
    <rPh sb="3" eb="5">
      <t>バアイ</t>
    </rPh>
    <rPh sb="6" eb="8">
      <t>ウワガ</t>
    </rPh>
    <rPh sb="9" eb="11">
      <t>テイセイ</t>
    </rPh>
    <phoneticPr fontId="1"/>
  </si>
  <si>
    <t>種目別成績</t>
    <rPh sb="0" eb="3">
      <t>シュモクベツ</t>
    </rPh>
    <rPh sb="3" eb="5">
      <t>セイセキ</t>
    </rPh>
    <phoneticPr fontId="1"/>
  </si>
  <si>
    <t>下の表は総合成績判定に必要ですので消去しないでください</t>
    <rPh sb="0" eb="1">
      <t>シタ</t>
    </rPh>
    <rPh sb="2" eb="3">
      <t>ヒョウ</t>
    </rPh>
    <rPh sb="4" eb="8">
      <t>ソウゴウセイセキ</t>
    </rPh>
    <rPh sb="8" eb="10">
      <t>ハンテイ</t>
    </rPh>
    <rPh sb="11" eb="13">
      <t>ヒツヨウ</t>
    </rPh>
    <rPh sb="17" eb="19">
      <t>ショウキョ</t>
    </rPh>
    <phoneticPr fontId="1"/>
  </si>
  <si>
    <t>第</t>
    <rPh sb="0" eb="1">
      <t>ダイ</t>
    </rPh>
    <phoneticPr fontId="1"/>
  </si>
  <si>
    <t>回</t>
    <rPh sb="0" eb="1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</si>
</sst>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HGPｺﾞｼｯｸE"/>
      <family val="3"/>
      <charset val="128"/>
    </font>
    <font>
      <sz val="22"/>
      <color theme="1"/>
      <name val="ＭＳ Ｐゴシック"/>
      <family val="3"/>
      <charset val="128"/>
      <scheme val="major"/>
    </font>
    <font>
      <sz val="24"/>
      <color theme="1"/>
      <name val="HGPｺﾞｼｯｸE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b/>
      <sz val="26"/>
      <color theme="1"/>
      <name val="HGP創英角ｺﾞｼｯｸUB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HGP創英角ｺﾞｼｯｸUB"/>
      <family val="3"/>
      <charset val="128"/>
    </font>
    <font>
      <sz val="2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8"/>
      <color theme="1"/>
      <name val="HGP創英角ｺﾞｼｯｸUB"/>
      <family val="3"/>
      <charset val="128"/>
    </font>
    <font>
      <sz val="24"/>
      <color theme="1"/>
      <name val="HGP創英角ｺﾞｼｯｸUB"/>
      <family val="3"/>
      <charset val="128"/>
    </font>
    <font>
      <sz val="22"/>
      <color theme="1"/>
      <name val="HGPｺﾞｼｯｸE"/>
      <family val="3"/>
      <charset val="128"/>
    </font>
    <font>
      <sz val="14"/>
      <color theme="1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sz val="10"/>
      <color theme="1"/>
      <name val="HGPｺﾞｼｯｸE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22"/>
      <color rgb="FFFF0000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4"/>
      <color rgb="FFFF0000"/>
      <name val="HGP創英角ｺﾞｼｯｸUB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2"/>
      <color theme="1"/>
      <name val="HGPｺﾞｼｯｸE"/>
      <family val="3"/>
      <charset val="128"/>
    </font>
    <font>
      <sz val="16"/>
      <color theme="1"/>
      <name val="HGSｺﾞｼｯｸE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4" fillId="0" borderId="0" xfId="0" applyFont="1">
      <alignment vertical="center"/>
    </xf>
    <xf numFmtId="0" fontId="0" fillId="3" borderId="0" xfId="0" applyFill="1">
      <alignment vertical="center"/>
    </xf>
    <xf numFmtId="0" fontId="8" fillId="3" borderId="0" xfId="0" applyFont="1" applyFill="1">
      <alignment vertical="center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21" fillId="3" borderId="39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26" fillId="2" borderId="16" xfId="0" applyFont="1" applyFill="1" applyBorder="1" applyAlignment="1" applyProtection="1">
      <alignment horizontal="center" vertical="center"/>
      <protection locked="0"/>
    </xf>
    <xf numFmtId="0" fontId="17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6" xfId="0" applyBorder="1">
      <alignment vertical="center"/>
    </xf>
    <xf numFmtId="0" fontId="0" fillId="0" borderId="16" xfId="0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3" fillId="0" borderId="16" xfId="0" applyFont="1" applyBorder="1" applyAlignment="1" applyProtection="1">
      <alignment horizontal="center" vertical="center"/>
      <protection locked="0"/>
    </xf>
    <xf numFmtId="0" fontId="16" fillId="2" borderId="16" xfId="0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0" fillId="3" borderId="7" xfId="0" applyFill="1" applyBorder="1">
      <alignment vertical="center"/>
    </xf>
    <xf numFmtId="0" fontId="14" fillId="0" borderId="16" xfId="0" applyFont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14" fillId="0" borderId="16" xfId="0" quotePrefix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6" fontId="26" fillId="2" borderId="16" xfId="0" applyNumberFormat="1" applyFont="1" applyFill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30" fillId="0" borderId="0" xfId="0" applyFont="1">
      <alignment vertical="center"/>
    </xf>
    <xf numFmtId="0" fontId="30" fillId="0" borderId="16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4" borderId="16" xfId="0" applyFont="1" applyFill="1" applyBorder="1" applyAlignment="1" applyProtection="1">
      <alignment horizontal="center" vertical="center"/>
      <protection locked="0"/>
    </xf>
    <xf numFmtId="0" fontId="32" fillId="0" borderId="16" xfId="0" applyFont="1" applyBorder="1" applyAlignment="1" applyProtection="1">
      <alignment horizontal="center" vertical="center"/>
      <protection locked="0"/>
    </xf>
    <xf numFmtId="0" fontId="30" fillId="0" borderId="16" xfId="0" applyFont="1" applyBorder="1" applyAlignment="1">
      <alignment horizontal="center" vertical="center" shrinkToFit="1"/>
    </xf>
    <xf numFmtId="0" fontId="26" fillId="2" borderId="16" xfId="0" applyFont="1" applyFill="1" applyBorder="1" applyAlignment="1" applyProtection="1">
      <alignment horizontal="center" vertical="center" shrinkToFit="1"/>
      <protection locked="0"/>
    </xf>
    <xf numFmtId="0" fontId="21" fillId="3" borderId="0" xfId="0" applyFont="1" applyFill="1">
      <alignment vertical="center"/>
    </xf>
    <xf numFmtId="0" fontId="21" fillId="0" borderId="0" xfId="0" applyFont="1" applyAlignment="1">
      <alignment vertical="center" wrapText="1"/>
    </xf>
    <xf numFmtId="0" fontId="21" fillId="3" borderId="0" xfId="0" applyFont="1" applyFill="1" applyAlignment="1">
      <alignment vertical="center" wrapText="1"/>
    </xf>
    <xf numFmtId="0" fontId="29" fillId="3" borderId="0" xfId="0" applyFont="1" applyFill="1">
      <alignment vertical="center"/>
    </xf>
    <xf numFmtId="0" fontId="22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10" fillId="0" borderId="17" xfId="0" applyFont="1" applyBorder="1" applyAlignment="1">
      <alignment horizontal="right" vertical="center" indent="1"/>
    </xf>
    <xf numFmtId="0" fontId="10" fillId="0" borderId="16" xfId="0" applyFont="1" applyBorder="1" applyAlignment="1">
      <alignment horizontal="right" vertical="center" indent="1"/>
    </xf>
    <xf numFmtId="0" fontId="10" fillId="0" borderId="36" xfId="0" applyFont="1" applyBorder="1" applyAlignment="1">
      <alignment horizontal="right" vertical="center" indent="1"/>
    </xf>
    <xf numFmtId="0" fontId="10" fillId="3" borderId="40" xfId="0" applyFont="1" applyFill="1" applyBorder="1" applyAlignment="1">
      <alignment horizontal="center" vertical="center" shrinkToFit="1"/>
    </xf>
    <xf numFmtId="0" fontId="10" fillId="3" borderId="37" xfId="0" applyFont="1" applyFill="1" applyBorder="1" applyAlignment="1">
      <alignment horizontal="center" vertical="center" shrinkToFit="1"/>
    </xf>
    <xf numFmtId="0" fontId="10" fillId="3" borderId="38" xfId="0" applyFont="1" applyFill="1" applyBorder="1" applyAlignment="1">
      <alignment horizontal="center" vertical="center" shrinkToFit="1"/>
    </xf>
    <xf numFmtId="0" fontId="16" fillId="3" borderId="11" xfId="0" applyFont="1" applyFill="1" applyBorder="1">
      <alignment vertical="center"/>
    </xf>
    <xf numFmtId="0" fontId="16" fillId="3" borderId="11" xfId="0" applyFont="1" applyFill="1" applyBorder="1" applyAlignment="1" applyProtection="1">
      <alignment horizontal="center" vertical="center"/>
      <protection locked="0"/>
    </xf>
    <xf numFmtId="0" fontId="0" fillId="6" borderId="0" xfId="0" applyFill="1">
      <alignment vertical="center"/>
    </xf>
    <xf numFmtId="0" fontId="30" fillId="6" borderId="0" xfId="0" applyFont="1" applyFill="1" applyAlignment="1">
      <alignment horizontal="right" vertical="center"/>
    </xf>
    <xf numFmtId="0" fontId="31" fillId="6" borderId="16" xfId="0" applyFont="1" applyFill="1" applyBorder="1" applyAlignment="1">
      <alignment horizontal="center" vertical="center"/>
    </xf>
    <xf numFmtId="176" fontId="31" fillId="6" borderId="16" xfId="0" applyNumberFormat="1" applyFont="1" applyFill="1" applyBorder="1" applyAlignment="1">
      <alignment horizontal="center" vertical="center"/>
    </xf>
    <xf numFmtId="0" fontId="36" fillId="6" borderId="0" xfId="0" applyFont="1" applyFill="1" applyAlignment="1">
      <alignment horizontal="left" vertical="center"/>
    </xf>
    <xf numFmtId="0" fontId="37" fillId="6" borderId="0" xfId="0" applyFont="1" applyFill="1" applyAlignment="1">
      <alignment horizontal="left" vertical="center"/>
    </xf>
    <xf numFmtId="0" fontId="38" fillId="6" borderId="0" xfId="0" applyFont="1" applyFill="1">
      <alignment vertical="center"/>
    </xf>
    <xf numFmtId="0" fontId="34" fillId="3" borderId="0" xfId="0" applyFont="1" applyFill="1" applyAlignment="1">
      <alignment horizontal="left" vertical="center"/>
    </xf>
    <xf numFmtId="0" fontId="18" fillId="3" borderId="44" xfId="0" applyFont="1" applyFill="1" applyBorder="1" applyAlignment="1">
      <alignment horizontal="center" vertical="center"/>
    </xf>
    <xf numFmtId="0" fontId="18" fillId="3" borderId="45" xfId="0" applyFont="1" applyFill="1" applyBorder="1" applyAlignment="1">
      <alignment horizontal="center" vertical="center"/>
    </xf>
    <xf numFmtId="0" fontId="18" fillId="3" borderId="46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47" xfId="0" applyFont="1" applyBorder="1" applyAlignment="1" applyProtection="1">
      <alignment horizontal="center" vertical="center"/>
      <protection locked="0"/>
    </xf>
    <xf numFmtId="0" fontId="9" fillId="0" borderId="48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center" vertical="center"/>
    </xf>
    <xf numFmtId="0" fontId="19" fillId="3" borderId="27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/>
    </xf>
    <xf numFmtId="0" fontId="19" fillId="3" borderId="26" xfId="0" applyFont="1" applyFill="1" applyBorder="1" applyAlignment="1">
      <alignment horizontal="center" vertical="center"/>
    </xf>
    <xf numFmtId="0" fontId="36" fillId="6" borderId="0" xfId="0" applyFont="1" applyFill="1" applyAlignment="1">
      <alignment horizontal="left" vertical="center"/>
    </xf>
    <xf numFmtId="0" fontId="9" fillId="3" borderId="49" xfId="0" applyFont="1" applyFill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/>
    </xf>
    <xf numFmtId="0" fontId="9" fillId="3" borderId="51" xfId="0" applyFont="1" applyFill="1" applyBorder="1" applyAlignment="1">
      <alignment horizontal="center" vertical="center"/>
    </xf>
    <xf numFmtId="14" fontId="15" fillId="3" borderId="11" xfId="0" applyNumberFormat="1" applyFont="1" applyFill="1" applyBorder="1" applyAlignment="1" applyProtection="1">
      <alignment horizontal="right" vertical="center"/>
      <protection locked="0"/>
    </xf>
    <xf numFmtId="0" fontId="15" fillId="3" borderId="11" xfId="0" applyFont="1" applyFill="1" applyBorder="1" applyAlignment="1" applyProtection="1">
      <alignment horizontal="right" vertical="center"/>
      <protection locked="0"/>
    </xf>
    <xf numFmtId="0" fontId="35" fillId="3" borderId="41" xfId="0" applyFont="1" applyFill="1" applyBorder="1" applyAlignment="1">
      <alignment horizontal="center" vertical="center"/>
    </xf>
    <xf numFmtId="0" fontId="35" fillId="3" borderId="42" xfId="0" applyFont="1" applyFill="1" applyBorder="1" applyAlignment="1">
      <alignment horizontal="center" vertical="center"/>
    </xf>
    <xf numFmtId="0" fontId="35" fillId="3" borderId="43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19" fillId="3" borderId="3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19" fillId="3" borderId="31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center" vertical="center"/>
    </xf>
    <xf numFmtId="0" fontId="20" fillId="3" borderId="33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30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18" fillId="3" borderId="22" xfId="0" applyFont="1" applyFill="1" applyBorder="1" applyAlignment="1" applyProtection="1">
      <alignment horizontal="center" vertical="center"/>
      <protection locked="0"/>
    </xf>
    <xf numFmtId="0" fontId="18" fillId="3" borderId="35" xfId="0" applyFont="1" applyFill="1" applyBorder="1" applyAlignment="1" applyProtection="1">
      <alignment horizontal="center" vertical="center"/>
      <protection locked="0"/>
    </xf>
    <xf numFmtId="0" fontId="20" fillId="3" borderId="23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20" fillId="3" borderId="28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8" fillId="3" borderId="17" xfId="0" applyFont="1" applyFill="1" applyBorder="1" applyAlignment="1" applyProtection="1">
      <alignment horizontal="center" vertical="center"/>
      <protection locked="0"/>
    </xf>
    <xf numFmtId="0" fontId="18" fillId="3" borderId="13" xfId="0" applyFont="1" applyFill="1" applyBorder="1" applyAlignment="1" applyProtection="1">
      <alignment horizontal="center" vertical="center"/>
      <protection locked="0"/>
    </xf>
    <xf numFmtId="0" fontId="18" fillId="3" borderId="16" xfId="0" applyFont="1" applyFill="1" applyBorder="1" applyAlignment="1" applyProtection="1">
      <alignment horizontal="center" vertical="center"/>
      <protection locked="0"/>
    </xf>
    <xf numFmtId="0" fontId="18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30" fillId="5" borderId="11" xfId="0" applyFont="1" applyFill="1" applyBorder="1" applyAlignment="1">
      <alignment horizontal="center" vertical="center"/>
    </xf>
  </cellXfs>
  <cellStyles count="1">
    <cellStyle name="標準" xfId="0" builtinId="0"/>
  </cellStyles>
  <dxfs count="19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BD4B4B"/>
        </patternFill>
      </fill>
    </dxf>
    <dxf>
      <fill>
        <patternFill>
          <bgColor rgb="FF00B050"/>
        </patternFill>
      </fill>
    </dxf>
    <dxf>
      <fill>
        <patternFill>
          <bgColor rgb="FFF79646"/>
        </patternFill>
      </fill>
    </dxf>
    <dxf>
      <fill>
        <patternFill>
          <bgColor rgb="FFFF0000"/>
        </patternFill>
      </fill>
    </dxf>
    <dxf>
      <fill>
        <patternFill>
          <bgColor rgb="FFE6B9B7"/>
        </patternFill>
      </fill>
    </dxf>
    <dxf>
      <fill>
        <patternFill>
          <bgColor rgb="FF92CDD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BD4B4B"/>
        </patternFill>
      </fill>
    </dxf>
    <dxf>
      <fill>
        <patternFill>
          <bgColor rgb="FF00B050"/>
        </patternFill>
      </fill>
    </dxf>
    <dxf>
      <fill>
        <patternFill>
          <bgColor rgb="FFF79646"/>
        </patternFill>
      </fill>
    </dxf>
    <dxf>
      <fill>
        <patternFill>
          <bgColor rgb="FFFF0000"/>
        </patternFill>
      </fill>
    </dxf>
    <dxf>
      <fill>
        <patternFill>
          <bgColor rgb="FFE6B9B7"/>
        </patternFill>
      </fill>
    </dxf>
    <dxf>
      <fill>
        <patternFill>
          <bgColor rgb="FF92CDDC"/>
        </patternFill>
      </fill>
    </dxf>
    <dxf>
      <fill>
        <patternFill>
          <bgColor rgb="FFE6B9B7"/>
        </patternFill>
      </fill>
    </dxf>
    <dxf>
      <fill>
        <patternFill>
          <bgColor rgb="FFFF0000"/>
        </patternFill>
      </fill>
    </dxf>
    <dxf>
      <fill>
        <patternFill>
          <bgColor rgb="FFF79646"/>
        </patternFill>
      </fill>
    </dxf>
    <dxf>
      <fill>
        <patternFill>
          <bgColor rgb="FF00B050"/>
        </patternFill>
      </fill>
    </dxf>
    <dxf>
      <fill>
        <patternFill>
          <bgColor rgb="FFBD4B4B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CDDC"/>
        </patternFill>
      </fill>
    </dxf>
    <dxf>
      <fill>
        <patternFill>
          <bgColor rgb="FF92CDD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BD4B4B"/>
        </patternFill>
      </fill>
    </dxf>
    <dxf>
      <fill>
        <patternFill>
          <bgColor rgb="FF00B050"/>
        </patternFill>
      </fill>
    </dxf>
    <dxf>
      <fill>
        <patternFill>
          <bgColor rgb="FFF79646"/>
        </patternFill>
      </fill>
    </dxf>
    <dxf>
      <fill>
        <patternFill>
          <bgColor rgb="FFFF0000"/>
        </patternFill>
      </fill>
    </dxf>
    <dxf>
      <fill>
        <patternFill>
          <bgColor rgb="FFE6B9B7"/>
        </patternFill>
      </fill>
    </dxf>
    <dxf>
      <fill>
        <patternFill>
          <bgColor rgb="FF92CDD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BD4B4B"/>
        </patternFill>
      </fill>
    </dxf>
    <dxf>
      <fill>
        <patternFill>
          <bgColor rgb="FF00B050"/>
        </patternFill>
      </fill>
    </dxf>
    <dxf>
      <fill>
        <patternFill>
          <bgColor rgb="FFF79646"/>
        </patternFill>
      </fill>
    </dxf>
    <dxf>
      <fill>
        <patternFill>
          <bgColor rgb="FFFF0000"/>
        </patternFill>
      </fill>
    </dxf>
    <dxf>
      <fill>
        <patternFill>
          <bgColor rgb="FFE6B9B7"/>
        </patternFill>
      </fill>
    </dxf>
    <dxf>
      <fill>
        <patternFill>
          <bgColor rgb="FFE6B9B7"/>
        </patternFill>
      </fill>
    </dxf>
    <dxf>
      <fill>
        <patternFill>
          <bgColor rgb="FFFF0000"/>
        </patternFill>
      </fill>
    </dxf>
    <dxf>
      <fill>
        <patternFill>
          <bgColor rgb="FFF79646"/>
        </patternFill>
      </fill>
    </dxf>
    <dxf>
      <fill>
        <patternFill>
          <bgColor rgb="FF00B050"/>
        </patternFill>
      </fill>
    </dxf>
    <dxf>
      <fill>
        <patternFill>
          <bgColor rgb="FFBD4B4B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92CDDC"/>
        </patternFill>
      </fill>
    </dxf>
    <dxf>
      <fill>
        <patternFill>
          <bgColor rgb="FFFFFF00"/>
        </patternFill>
      </fill>
    </dxf>
    <dxf>
      <fill>
        <patternFill>
          <bgColor rgb="FF92CDDC"/>
        </patternFill>
      </fill>
    </dxf>
    <dxf>
      <fill>
        <patternFill>
          <bgColor rgb="FFE6B9B7"/>
        </patternFill>
      </fill>
    </dxf>
    <dxf>
      <fill>
        <patternFill>
          <bgColor rgb="FFFF0000"/>
        </patternFill>
      </fill>
    </dxf>
    <dxf>
      <fill>
        <patternFill>
          <bgColor rgb="FFF79646"/>
        </patternFill>
      </fill>
    </dxf>
    <dxf>
      <fill>
        <patternFill>
          <bgColor rgb="FF00B050"/>
        </patternFill>
      </fill>
    </dxf>
    <dxf>
      <fill>
        <patternFill>
          <bgColor rgb="FFBD4B4B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BD4B4B"/>
        </patternFill>
      </fill>
    </dxf>
    <dxf>
      <fill>
        <patternFill>
          <bgColor rgb="FF00B050"/>
        </patternFill>
      </fill>
    </dxf>
    <dxf>
      <fill>
        <patternFill>
          <bgColor rgb="FFF79646"/>
        </patternFill>
      </fill>
    </dxf>
    <dxf>
      <fill>
        <patternFill>
          <bgColor rgb="FFFF0000"/>
        </patternFill>
      </fill>
    </dxf>
    <dxf>
      <fill>
        <patternFill>
          <bgColor rgb="FFE6B9B7"/>
        </patternFill>
      </fill>
    </dxf>
    <dxf>
      <fill>
        <patternFill>
          <bgColor rgb="FF92CDD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BD4B4B"/>
        </patternFill>
      </fill>
    </dxf>
    <dxf>
      <fill>
        <patternFill>
          <bgColor rgb="FF00B050"/>
        </patternFill>
      </fill>
    </dxf>
    <dxf>
      <fill>
        <patternFill>
          <bgColor rgb="FFF79646"/>
        </patternFill>
      </fill>
    </dxf>
    <dxf>
      <fill>
        <patternFill>
          <bgColor rgb="FFFF0000"/>
        </patternFill>
      </fill>
    </dxf>
    <dxf>
      <fill>
        <patternFill>
          <bgColor rgb="FFE6B9B7"/>
        </patternFill>
      </fill>
    </dxf>
    <dxf>
      <fill>
        <patternFill>
          <bgColor rgb="FF92CDDC"/>
        </patternFill>
      </fill>
    </dxf>
    <dxf>
      <fill>
        <patternFill>
          <bgColor rgb="FF92CDDC"/>
        </patternFill>
      </fill>
    </dxf>
    <dxf>
      <fill>
        <patternFill>
          <bgColor rgb="FFE6B9B7"/>
        </patternFill>
      </fill>
    </dxf>
    <dxf>
      <fill>
        <patternFill>
          <bgColor rgb="FFFF0000"/>
        </patternFill>
      </fill>
    </dxf>
    <dxf>
      <fill>
        <patternFill>
          <bgColor rgb="FFF79646"/>
        </patternFill>
      </fill>
    </dxf>
    <dxf>
      <fill>
        <patternFill>
          <bgColor rgb="FF00B050"/>
        </patternFill>
      </fill>
    </dxf>
    <dxf>
      <fill>
        <patternFill>
          <bgColor rgb="FFBD4B4B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CDD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BD4B4B"/>
        </patternFill>
      </fill>
    </dxf>
    <dxf>
      <fill>
        <patternFill>
          <bgColor rgb="FF00B050"/>
        </patternFill>
      </fill>
    </dxf>
    <dxf>
      <fill>
        <patternFill>
          <bgColor rgb="FFF79646"/>
        </patternFill>
      </fill>
    </dxf>
    <dxf>
      <fill>
        <patternFill>
          <bgColor rgb="FFFF0000"/>
        </patternFill>
      </fill>
    </dxf>
    <dxf>
      <fill>
        <patternFill>
          <bgColor rgb="FFE6B9B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BD4B4B"/>
        </patternFill>
      </fill>
    </dxf>
    <dxf>
      <fill>
        <patternFill>
          <bgColor rgb="FF00B050"/>
        </patternFill>
      </fill>
    </dxf>
    <dxf>
      <fill>
        <patternFill>
          <bgColor rgb="FFF79646"/>
        </patternFill>
      </fill>
    </dxf>
    <dxf>
      <fill>
        <patternFill>
          <bgColor rgb="FFFF0000"/>
        </patternFill>
      </fill>
    </dxf>
    <dxf>
      <fill>
        <patternFill>
          <bgColor rgb="FFE6B9B7"/>
        </patternFill>
      </fill>
    </dxf>
    <dxf>
      <fill>
        <patternFill>
          <bgColor rgb="FF92CDDC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BD4B4B"/>
        </patternFill>
      </fill>
    </dxf>
    <dxf>
      <fill>
        <patternFill>
          <bgColor rgb="FF00B050"/>
        </patternFill>
      </fill>
    </dxf>
    <dxf>
      <fill>
        <patternFill>
          <bgColor rgb="FFF79646"/>
        </patternFill>
      </fill>
    </dxf>
    <dxf>
      <fill>
        <patternFill>
          <bgColor rgb="FFFF0000"/>
        </patternFill>
      </fill>
    </dxf>
    <dxf>
      <fill>
        <patternFill>
          <bgColor rgb="FFE6B9B7"/>
        </patternFill>
      </fill>
    </dxf>
    <dxf>
      <fill>
        <patternFill>
          <bgColor rgb="FF92CDDC"/>
        </patternFill>
      </fill>
    </dxf>
    <dxf>
      <fill>
        <patternFill>
          <bgColor rgb="FFFFFF00"/>
        </patternFill>
      </fill>
    </dxf>
    <dxf>
      <fill>
        <patternFill>
          <bgColor rgb="FF92CDD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BD4B4B"/>
        </patternFill>
      </fill>
    </dxf>
    <dxf>
      <fill>
        <patternFill>
          <bgColor rgb="FF00B050"/>
        </patternFill>
      </fill>
    </dxf>
    <dxf>
      <fill>
        <patternFill>
          <bgColor rgb="FFF79646"/>
        </patternFill>
      </fill>
    </dxf>
    <dxf>
      <fill>
        <patternFill>
          <bgColor rgb="FFFF0000"/>
        </patternFill>
      </fill>
    </dxf>
    <dxf>
      <fill>
        <patternFill>
          <bgColor rgb="FFE6B9B7"/>
        </patternFill>
      </fill>
    </dxf>
    <dxf>
      <fill>
        <patternFill>
          <bgColor rgb="FF92CDDC"/>
        </patternFill>
      </fill>
    </dxf>
    <dxf>
      <fill>
        <patternFill>
          <bgColor rgb="FFE6B9B7"/>
        </patternFill>
      </fill>
    </dxf>
    <dxf>
      <fill>
        <patternFill>
          <bgColor rgb="FFFF0000"/>
        </patternFill>
      </fill>
    </dxf>
    <dxf>
      <fill>
        <patternFill>
          <bgColor rgb="FFF79646"/>
        </patternFill>
      </fill>
    </dxf>
    <dxf>
      <fill>
        <patternFill>
          <bgColor rgb="FF00B050"/>
        </patternFill>
      </fill>
    </dxf>
    <dxf>
      <fill>
        <patternFill>
          <bgColor rgb="FFBD4B4B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BD4B4B"/>
        </patternFill>
      </fill>
    </dxf>
    <dxf>
      <fill>
        <patternFill>
          <bgColor rgb="FF00B050"/>
        </patternFill>
      </fill>
    </dxf>
    <dxf>
      <fill>
        <patternFill>
          <bgColor rgb="FFF79646"/>
        </patternFill>
      </fill>
    </dxf>
    <dxf>
      <fill>
        <patternFill>
          <bgColor rgb="FFFF0000"/>
        </patternFill>
      </fill>
    </dxf>
    <dxf>
      <fill>
        <patternFill>
          <bgColor rgb="FFE6B9B7"/>
        </patternFill>
      </fill>
    </dxf>
    <dxf>
      <fill>
        <patternFill>
          <bgColor rgb="FF92CDD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BD4B4B"/>
        </patternFill>
      </fill>
    </dxf>
    <dxf>
      <fill>
        <patternFill>
          <bgColor rgb="FF00B050"/>
        </patternFill>
      </fill>
    </dxf>
    <dxf>
      <fill>
        <patternFill>
          <bgColor rgb="FFF79646"/>
        </patternFill>
      </fill>
    </dxf>
    <dxf>
      <fill>
        <patternFill>
          <bgColor rgb="FFFF0000"/>
        </patternFill>
      </fill>
    </dxf>
    <dxf>
      <fill>
        <patternFill>
          <bgColor rgb="FFE6B9B7"/>
        </patternFill>
      </fill>
    </dxf>
    <dxf>
      <fill>
        <patternFill>
          <bgColor rgb="FF92CDDC"/>
        </patternFill>
      </fill>
    </dxf>
    <dxf>
      <fill>
        <patternFill>
          <bgColor rgb="FF92CDDC"/>
        </patternFill>
      </fill>
    </dxf>
    <dxf>
      <fill>
        <patternFill>
          <bgColor rgb="FFE6B9B7"/>
        </patternFill>
      </fill>
    </dxf>
    <dxf>
      <fill>
        <patternFill>
          <bgColor rgb="FFFF0000"/>
        </patternFill>
      </fill>
    </dxf>
    <dxf>
      <fill>
        <patternFill>
          <bgColor rgb="FFF79646"/>
        </patternFill>
      </fill>
    </dxf>
    <dxf>
      <fill>
        <patternFill>
          <bgColor rgb="FF00B050"/>
        </patternFill>
      </fill>
    </dxf>
    <dxf>
      <fill>
        <patternFill>
          <bgColor rgb="FFBD4B4B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BD4B4B"/>
        </patternFill>
      </fill>
    </dxf>
    <dxf>
      <fill>
        <patternFill>
          <bgColor rgb="FF00B050"/>
        </patternFill>
      </fill>
    </dxf>
    <dxf>
      <fill>
        <patternFill>
          <bgColor rgb="FFF79646"/>
        </patternFill>
      </fill>
    </dxf>
    <dxf>
      <fill>
        <patternFill>
          <bgColor rgb="FFFF0000"/>
        </patternFill>
      </fill>
    </dxf>
    <dxf>
      <fill>
        <patternFill>
          <bgColor rgb="FFE6B9B7"/>
        </patternFill>
      </fill>
    </dxf>
    <dxf>
      <fill>
        <patternFill>
          <bgColor rgb="FF92CDD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BD4B4B"/>
        </patternFill>
      </fill>
    </dxf>
    <dxf>
      <fill>
        <patternFill>
          <bgColor rgb="FF00B050"/>
        </patternFill>
      </fill>
    </dxf>
    <dxf>
      <fill>
        <patternFill>
          <bgColor rgb="FFF79646"/>
        </patternFill>
      </fill>
    </dxf>
    <dxf>
      <fill>
        <patternFill>
          <bgColor rgb="FFFF0000"/>
        </patternFill>
      </fill>
    </dxf>
    <dxf>
      <fill>
        <patternFill>
          <bgColor rgb="FFE6B9B7"/>
        </patternFill>
      </fill>
    </dxf>
    <dxf>
      <fill>
        <patternFill>
          <bgColor rgb="FF92CDD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BD4B4B"/>
        </patternFill>
      </fill>
    </dxf>
    <dxf>
      <fill>
        <patternFill>
          <bgColor rgb="FF00B050"/>
        </patternFill>
      </fill>
    </dxf>
    <dxf>
      <fill>
        <patternFill>
          <bgColor rgb="FFF79646"/>
        </patternFill>
      </fill>
    </dxf>
    <dxf>
      <fill>
        <patternFill>
          <bgColor rgb="FFFF0000"/>
        </patternFill>
      </fill>
    </dxf>
    <dxf>
      <fill>
        <patternFill>
          <bgColor rgb="FFE6B9B7"/>
        </patternFill>
      </fill>
    </dxf>
    <dxf>
      <fill>
        <patternFill>
          <bgColor rgb="FF92CDD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BD4B4B"/>
        </patternFill>
      </fill>
    </dxf>
    <dxf>
      <fill>
        <patternFill>
          <bgColor rgb="FF00B050"/>
        </patternFill>
      </fill>
    </dxf>
    <dxf>
      <fill>
        <patternFill>
          <bgColor rgb="FFF79646"/>
        </patternFill>
      </fill>
    </dxf>
    <dxf>
      <fill>
        <patternFill>
          <bgColor rgb="FFFF0000"/>
        </patternFill>
      </fill>
    </dxf>
    <dxf>
      <fill>
        <patternFill>
          <bgColor rgb="FFE6B9B7"/>
        </patternFill>
      </fill>
    </dxf>
    <dxf>
      <fill>
        <patternFill>
          <bgColor rgb="FF92CDDC"/>
        </patternFill>
      </fill>
    </dxf>
  </dxfs>
  <tableStyles count="0" defaultTableStyle="TableStyleMedium2" defaultPivotStyle="PivotStyleLight16"/>
  <colors>
    <mruColors>
      <color rgb="FFFFFFCC"/>
      <color rgb="FF92CDDC"/>
      <color rgb="FFE6B9B7"/>
      <color rgb="FFFF0000"/>
      <color rgb="FFF79646"/>
      <color rgb="FF00B050"/>
      <color rgb="FFBD4B4B"/>
      <color rgb="FF963232"/>
      <color rgb="FF0070C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zoomScaleNormal="100" workbookViewId="0">
      <selection activeCell="I7" sqref="I7"/>
    </sheetView>
  </sheetViews>
  <sheetFormatPr defaultRowHeight="13.2" x14ac:dyDescent="0.2"/>
  <cols>
    <col min="1" max="1" width="8.33203125" customWidth="1"/>
    <col min="2" max="9" width="15.6640625" customWidth="1"/>
    <col min="10" max="10" width="5.77734375" customWidth="1"/>
    <col min="11" max="11" width="35.77734375" customWidth="1"/>
  </cols>
  <sheetData>
    <row r="1" spans="1:14" ht="36" customHeight="1" x14ac:dyDescent="0.2">
      <c r="A1" s="85" t="s">
        <v>48</v>
      </c>
      <c r="B1" s="85"/>
      <c r="C1" s="85"/>
      <c r="D1" s="85"/>
      <c r="E1" s="85"/>
      <c r="F1" s="85"/>
      <c r="G1" s="85"/>
      <c r="H1" s="85"/>
      <c r="I1" s="85"/>
      <c r="J1" s="6"/>
      <c r="K1" s="6"/>
    </row>
    <row r="2" spans="1:14" ht="24" customHeight="1" x14ac:dyDescent="0.2">
      <c r="A2" s="23"/>
      <c r="B2" s="86" t="s">
        <v>40</v>
      </c>
      <c r="C2" s="86"/>
      <c r="D2" s="86" t="s">
        <v>41</v>
      </c>
      <c r="E2" s="86"/>
      <c r="F2" s="86" t="s">
        <v>42</v>
      </c>
      <c r="G2" s="86"/>
      <c r="H2" s="86" t="s">
        <v>43</v>
      </c>
      <c r="I2" s="86"/>
      <c r="J2" s="6"/>
      <c r="K2" s="6"/>
    </row>
    <row r="3" spans="1:14" ht="23.4" x14ac:dyDescent="0.2">
      <c r="A3" s="24" t="s">
        <v>35</v>
      </c>
      <c r="B3" s="2" t="s">
        <v>36</v>
      </c>
      <c r="C3" s="2" t="s">
        <v>37</v>
      </c>
      <c r="D3" s="2" t="s">
        <v>36</v>
      </c>
      <c r="E3" s="2" t="s">
        <v>37</v>
      </c>
      <c r="F3" s="2" t="s">
        <v>36</v>
      </c>
      <c r="G3" s="2" t="s">
        <v>37</v>
      </c>
      <c r="H3" s="2" t="s">
        <v>36</v>
      </c>
      <c r="I3" s="2" t="s">
        <v>37</v>
      </c>
      <c r="J3" s="6"/>
      <c r="K3" s="6"/>
    </row>
    <row r="4" spans="1:14" ht="49.95" customHeight="1" x14ac:dyDescent="0.2">
      <c r="A4" s="24" t="s">
        <v>5</v>
      </c>
      <c r="B4" s="46" t="s">
        <v>21</v>
      </c>
      <c r="C4" s="46" t="s">
        <v>22</v>
      </c>
      <c r="D4" s="46" t="s">
        <v>20</v>
      </c>
      <c r="E4" s="46" t="s">
        <v>10</v>
      </c>
      <c r="F4" s="46" t="s">
        <v>23</v>
      </c>
      <c r="G4" s="46" t="s">
        <v>17</v>
      </c>
      <c r="H4" s="46" t="s">
        <v>18</v>
      </c>
      <c r="I4" s="46" t="s">
        <v>19</v>
      </c>
      <c r="J4" s="6"/>
      <c r="K4" s="56" t="s">
        <v>65</v>
      </c>
      <c r="L4" s="55"/>
      <c r="M4" s="55"/>
      <c r="N4" s="55"/>
    </row>
    <row r="5" spans="1:14" ht="49.95" customHeight="1" x14ac:dyDescent="0.2">
      <c r="A5" s="30" t="s">
        <v>0</v>
      </c>
      <c r="B5" s="28">
        <v>21</v>
      </c>
      <c r="C5" s="28">
        <v>29</v>
      </c>
      <c r="D5" s="28">
        <v>21</v>
      </c>
      <c r="E5" s="28">
        <v>6</v>
      </c>
      <c r="F5" s="28">
        <v>19</v>
      </c>
      <c r="G5" s="28">
        <v>17</v>
      </c>
      <c r="H5" s="28">
        <v>13</v>
      </c>
      <c r="I5" s="28">
        <v>17</v>
      </c>
      <c r="J5" s="6"/>
      <c r="K5" s="57" t="s">
        <v>60</v>
      </c>
    </row>
    <row r="6" spans="1:14" ht="49.95" customHeight="1" x14ac:dyDescent="0.2">
      <c r="A6" s="30" t="s">
        <v>1</v>
      </c>
      <c r="B6" s="28">
        <v>24</v>
      </c>
      <c r="C6" s="28">
        <v>19</v>
      </c>
      <c r="D6" s="28">
        <v>29</v>
      </c>
      <c r="E6" s="28">
        <v>21</v>
      </c>
      <c r="F6" s="28">
        <v>21</v>
      </c>
      <c r="G6" s="28">
        <v>21</v>
      </c>
      <c r="H6" s="28">
        <v>20</v>
      </c>
      <c r="I6" s="28">
        <v>17</v>
      </c>
      <c r="J6" s="6"/>
      <c r="K6" s="57" t="s">
        <v>60</v>
      </c>
    </row>
    <row r="7" spans="1:14" ht="49.95" customHeight="1" x14ac:dyDescent="0.2">
      <c r="A7" s="26" t="s">
        <v>2</v>
      </c>
      <c r="B7" s="21">
        <f t="shared" ref="B7:I7" si="0">SUM(B5:B6)</f>
        <v>45</v>
      </c>
      <c r="C7" s="21">
        <f t="shared" si="0"/>
        <v>48</v>
      </c>
      <c r="D7" s="21">
        <f t="shared" si="0"/>
        <v>50</v>
      </c>
      <c r="E7" s="21">
        <f t="shared" si="0"/>
        <v>27</v>
      </c>
      <c r="F7" s="21">
        <f t="shared" si="0"/>
        <v>40</v>
      </c>
      <c r="G7" s="21">
        <f t="shared" si="0"/>
        <v>38</v>
      </c>
      <c r="H7" s="21">
        <f t="shared" si="0"/>
        <v>33</v>
      </c>
      <c r="I7" s="21">
        <f t="shared" si="0"/>
        <v>34</v>
      </c>
      <c r="J7" s="6"/>
      <c r="K7" s="54" t="s">
        <v>87</v>
      </c>
    </row>
    <row r="8" spans="1:14" ht="49.95" customHeight="1" x14ac:dyDescent="0.2">
      <c r="A8" s="25" t="s">
        <v>4</v>
      </c>
      <c r="B8" s="29">
        <f>IF(B7&gt;0,RANK(B7,$B7:$I7),"")</f>
        <v>3</v>
      </c>
      <c r="C8" s="29">
        <f t="shared" ref="C8:I8" si="1">IF(C7&gt;0,RANK(C7,$B7:$I7),"")</f>
        <v>2</v>
      </c>
      <c r="D8" s="29">
        <f t="shared" si="1"/>
        <v>1</v>
      </c>
      <c r="E8" s="29">
        <f t="shared" si="1"/>
        <v>8</v>
      </c>
      <c r="F8" s="29">
        <f t="shared" si="1"/>
        <v>4</v>
      </c>
      <c r="G8" s="29">
        <f t="shared" si="1"/>
        <v>5</v>
      </c>
      <c r="H8" s="29">
        <f t="shared" si="1"/>
        <v>7</v>
      </c>
      <c r="I8" s="29">
        <f t="shared" si="1"/>
        <v>6</v>
      </c>
      <c r="J8" s="6"/>
      <c r="K8" s="54" t="s">
        <v>86</v>
      </c>
    </row>
    <row r="9" spans="1:14" ht="49.95" customHeight="1" x14ac:dyDescent="0.2">
      <c r="A9" s="26" t="s">
        <v>3</v>
      </c>
      <c r="B9" s="21">
        <f>IF(B7&gt;0,VLOOKUP(B8,使い方!$B$6:$C$13,2,FALSE),0)</f>
        <v>6</v>
      </c>
      <c r="C9" s="21">
        <f>IF(C7&gt;0,VLOOKUP(C8,使い方!$B$6:$C$13,2,FALSE),0)</f>
        <v>7</v>
      </c>
      <c r="D9" s="21">
        <f>IF(D7&gt;0,VLOOKUP(D8,使い方!$B$6:$C$13,2,FALSE),0)</f>
        <v>10</v>
      </c>
      <c r="E9" s="21">
        <f>IF(E7&gt;0,VLOOKUP(E8,使い方!$B$6:$C$13,2,FALSE),0)</f>
        <v>1</v>
      </c>
      <c r="F9" s="21">
        <f>IF(F7&gt;0,VLOOKUP(F8,使い方!$B$6:$C$13,2,FALSE),0)</f>
        <v>5</v>
      </c>
      <c r="G9" s="21">
        <f>IF(G7&gt;0,VLOOKUP(G8,使い方!$B$6:$C$13,2,FALSE),0)</f>
        <v>4</v>
      </c>
      <c r="H9" s="21">
        <f>IF(H7&gt;0,VLOOKUP(H8,使い方!$B$6:$C$13,2,FALSE),0)</f>
        <v>2</v>
      </c>
      <c r="I9" s="21">
        <f>IF(I7&gt;0,VLOOKUP(I8,使い方!$B$6:$C$13,2,FALSE),0)</f>
        <v>3</v>
      </c>
      <c r="J9" s="6"/>
      <c r="K9" s="54" t="s">
        <v>88</v>
      </c>
    </row>
    <row r="10" spans="1:14" s="5" customFormat="1" ht="13.2" hidden="1" customHeight="1" x14ac:dyDescent="0.2">
      <c r="A10" s="9" t="s">
        <v>61</v>
      </c>
      <c r="B10" s="9" t="str">
        <f>B4</f>
        <v>三丁目西</v>
      </c>
      <c r="C10" s="9" t="str">
        <f t="shared" ref="C10:I10" si="2">C4</f>
        <v>四丁目東</v>
      </c>
      <c r="D10" s="9" t="str">
        <f t="shared" si="2"/>
        <v>二丁目北</v>
      </c>
      <c r="E10" s="9" t="str">
        <f t="shared" si="2"/>
        <v>三丁目東</v>
      </c>
      <c r="F10" s="9" t="str">
        <f t="shared" si="2"/>
        <v>四丁目西</v>
      </c>
      <c r="G10" s="9" t="str">
        <f t="shared" si="2"/>
        <v>一丁目南</v>
      </c>
      <c r="H10" s="9" t="str">
        <f t="shared" si="2"/>
        <v>一丁目北</v>
      </c>
      <c r="I10" s="9" t="str">
        <f t="shared" si="2"/>
        <v>二丁目南</v>
      </c>
      <c r="J10" s="6"/>
      <c r="K10" s="54" t="s">
        <v>62</v>
      </c>
    </row>
    <row r="11" spans="1:14" ht="13.95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4" ht="13.95" customHeight="1" thickBo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4" ht="13.2" customHeight="1" x14ac:dyDescent="0.2">
      <c r="A13" s="6"/>
      <c r="B13" s="76" t="s">
        <v>26</v>
      </c>
      <c r="C13" s="79" t="str">
        <f>IF(SUM($B$7:$I$7)&gt;0,HLOOKUP(1,B8:I10,3,FALSE),"")</f>
        <v>二丁目北</v>
      </c>
      <c r="D13" s="80"/>
      <c r="E13" s="6"/>
      <c r="F13" s="6"/>
      <c r="G13" s="6"/>
      <c r="H13" s="6"/>
      <c r="I13" s="6"/>
      <c r="J13" s="6"/>
      <c r="K13" s="6"/>
    </row>
    <row r="14" spans="1:14" ht="13.5" customHeight="1" x14ac:dyDescent="0.2">
      <c r="A14" s="6"/>
      <c r="B14" s="77"/>
      <c r="C14" s="81"/>
      <c r="D14" s="82"/>
      <c r="E14" s="6"/>
      <c r="F14" s="6"/>
      <c r="G14" s="6"/>
      <c r="H14" s="6"/>
      <c r="I14" s="6"/>
      <c r="J14" s="6"/>
      <c r="K14" s="54" t="s">
        <v>89</v>
      </c>
    </row>
    <row r="15" spans="1:14" ht="13.95" customHeight="1" thickBot="1" x14ac:dyDescent="0.25">
      <c r="A15" s="6"/>
      <c r="B15" s="78"/>
      <c r="C15" s="83"/>
      <c r="D15" s="84"/>
      <c r="E15" s="6"/>
      <c r="F15" s="6"/>
      <c r="G15" s="6"/>
      <c r="H15" s="6"/>
      <c r="I15" s="6"/>
      <c r="J15" s="6"/>
      <c r="K15" s="54"/>
    </row>
    <row r="16" spans="1:14" ht="13.95" customHeight="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ht="13.5" customHeigh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ht="14.25" customHeight="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ht="31.5" customHeight="1" x14ac:dyDescent="0.2">
      <c r="A19" s="75" t="s">
        <v>85</v>
      </c>
      <c r="B19" s="75"/>
      <c r="C19" s="75"/>
      <c r="D19" s="75"/>
      <c r="E19" s="75"/>
      <c r="F19" s="7"/>
      <c r="G19" s="7"/>
      <c r="H19" s="6"/>
      <c r="I19" s="6"/>
      <c r="J19" s="6"/>
      <c r="K19" s="6"/>
    </row>
  </sheetData>
  <sheetProtection algorithmName="SHA-512" hashValue="m6AkL0vlFtj5xiFmkWngrEjIRMxgVF3XXaSPDvQvVuFb2J/ALQexqfii2usP60uXfgqlFQoUdWorZbZz+NK2Qg==" saltValue="JWZgFduj73tQ7apjhe4NOg==" spinCount="100000" sheet="1" objects="1" scenarios="1"/>
  <mergeCells count="8">
    <mergeCell ref="A19:E19"/>
    <mergeCell ref="B13:B15"/>
    <mergeCell ref="C13:D15"/>
    <mergeCell ref="A1:I1"/>
    <mergeCell ref="B2:C2"/>
    <mergeCell ref="D2:E2"/>
    <mergeCell ref="F2:G2"/>
    <mergeCell ref="H2:I2"/>
  </mergeCells>
  <phoneticPr fontId="1"/>
  <conditionalFormatting sqref="B4:I4">
    <cfRule type="containsText" dxfId="197" priority="10" operator="containsText" text="一丁目北">
      <formula>NOT(ISERROR(SEARCH("一丁目北",B4)))</formula>
    </cfRule>
    <cfRule type="containsText" dxfId="196" priority="11" operator="containsText" text="二丁目南">
      <formula>NOT(ISERROR(SEARCH("二丁目南",B4)))</formula>
    </cfRule>
    <cfRule type="containsText" dxfId="195" priority="12" operator="containsText" text="二丁目北">
      <formula>NOT(ISERROR(SEARCH("二丁目北",B4)))</formula>
    </cfRule>
    <cfRule type="containsText" dxfId="194" priority="13" operator="containsText" text="三丁目東">
      <formula>NOT(ISERROR(SEARCH("三丁目東",B4)))</formula>
    </cfRule>
    <cfRule type="containsText" dxfId="193" priority="14" operator="containsText" text="三丁目西">
      <formula>NOT(ISERROR(SEARCH("三丁目西",B4)))</formula>
    </cfRule>
    <cfRule type="containsText" dxfId="192" priority="15" operator="containsText" text="四丁目東">
      <formula>NOT(ISERROR(SEARCH("四丁目東",B4)))</formula>
    </cfRule>
    <cfRule type="containsText" dxfId="191" priority="16" operator="containsText" text="四丁目西">
      <formula>NOT(ISERROR(SEARCH("四丁目西",B4)))</formula>
    </cfRule>
    <cfRule type="containsText" dxfId="190" priority="17" operator="containsText" text="一丁目南">
      <formula>NOT(ISERROR(SEARCH("一丁目南",B4)))</formula>
    </cfRule>
    <cfRule type="expression" dxfId="189" priority="18">
      <formula>"一丁目南"</formula>
    </cfRule>
  </conditionalFormatting>
  <conditionalFormatting sqref="C13">
    <cfRule type="containsText" dxfId="188" priority="1" operator="containsText" text="一丁目北">
      <formula>NOT(ISERROR(SEARCH("一丁目北",C13)))</formula>
    </cfRule>
    <cfRule type="containsText" dxfId="187" priority="2" operator="containsText" text="二丁目南">
      <formula>NOT(ISERROR(SEARCH("二丁目南",C13)))</formula>
    </cfRule>
    <cfRule type="containsText" dxfId="186" priority="3" operator="containsText" text="二丁目北">
      <formula>NOT(ISERROR(SEARCH("二丁目北",C13)))</formula>
    </cfRule>
    <cfRule type="containsText" dxfId="185" priority="4" operator="containsText" text="三丁目東">
      <formula>NOT(ISERROR(SEARCH("三丁目東",C13)))</formula>
    </cfRule>
    <cfRule type="containsText" dxfId="184" priority="5" operator="containsText" text="三丁目西">
      <formula>NOT(ISERROR(SEARCH("三丁目西",C13)))</formula>
    </cfRule>
    <cfRule type="containsText" dxfId="183" priority="6" operator="containsText" text="四丁目東">
      <formula>NOT(ISERROR(SEARCH("四丁目東",C13)))</formula>
    </cfRule>
    <cfRule type="containsText" dxfId="182" priority="7" operator="containsText" text="四丁目西">
      <formula>NOT(ISERROR(SEARCH("四丁目西",C13)))</formula>
    </cfRule>
    <cfRule type="containsText" dxfId="181" priority="8" operator="containsText" text="一丁目南">
      <formula>NOT(ISERROR(SEARCH("一丁目南",C13)))</formula>
    </cfRule>
    <cfRule type="expression" dxfId="180" priority="9">
      <formula>"一丁目南"</formula>
    </cfRule>
  </conditionalFormatting>
  <pageMargins left="0.7" right="0.7" top="0.75" bottom="0.75" header="0.3" footer="0.3"/>
  <pageSetup paperSize="9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C1B5B43-E0FE-4A89-B55D-96D28853CDA9}">
          <x14:formula1>
            <xm:f>使い方!$B$1:$I$1</xm:f>
          </x14:formula1>
          <xm:sqref>B4:I4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"/>
  <sheetViews>
    <sheetView workbookViewId="0">
      <selection activeCell="I7" sqref="I7"/>
    </sheetView>
  </sheetViews>
  <sheetFormatPr defaultRowHeight="13.2" x14ac:dyDescent="0.2"/>
  <cols>
    <col min="1" max="1" width="8.33203125" customWidth="1"/>
    <col min="2" max="9" width="15.6640625" customWidth="1"/>
    <col min="10" max="10" width="5.77734375" customWidth="1"/>
    <col min="11" max="11" width="35.77734375" customWidth="1"/>
  </cols>
  <sheetData>
    <row r="1" spans="1:14" ht="36" customHeight="1" x14ac:dyDescent="0.2">
      <c r="A1" s="85" t="s">
        <v>50</v>
      </c>
      <c r="B1" s="85"/>
      <c r="C1" s="85"/>
      <c r="D1" s="85"/>
      <c r="E1" s="85"/>
      <c r="F1" s="85"/>
      <c r="G1" s="85"/>
      <c r="H1" s="85"/>
      <c r="I1" s="85"/>
      <c r="J1" s="6"/>
      <c r="K1" s="6"/>
    </row>
    <row r="2" spans="1:14" ht="24" customHeight="1" x14ac:dyDescent="0.2">
      <c r="A2" s="23" t="s">
        <v>49</v>
      </c>
      <c r="B2" s="86" t="s">
        <v>40</v>
      </c>
      <c r="C2" s="86"/>
      <c r="D2" s="86" t="s">
        <v>41</v>
      </c>
      <c r="E2" s="86"/>
      <c r="F2" s="86" t="s">
        <v>42</v>
      </c>
      <c r="G2" s="86"/>
      <c r="H2" s="86" t="s">
        <v>43</v>
      </c>
      <c r="I2" s="86"/>
      <c r="J2" s="6"/>
      <c r="K2" s="6"/>
    </row>
    <row r="3" spans="1:14" ht="24" customHeight="1" x14ac:dyDescent="0.2">
      <c r="A3" s="24" t="s">
        <v>35</v>
      </c>
      <c r="B3" s="2" t="s">
        <v>36</v>
      </c>
      <c r="C3" s="2" t="s">
        <v>37</v>
      </c>
      <c r="D3" s="2" t="s">
        <v>36</v>
      </c>
      <c r="E3" s="2" t="s">
        <v>37</v>
      </c>
      <c r="F3" s="2" t="s">
        <v>36</v>
      </c>
      <c r="G3" s="2" t="s">
        <v>37</v>
      </c>
      <c r="H3" s="2" t="s">
        <v>36</v>
      </c>
      <c r="I3" s="2" t="s">
        <v>37</v>
      </c>
      <c r="J3" s="6"/>
      <c r="K3" s="6"/>
    </row>
    <row r="4" spans="1:14" ht="49.95" customHeight="1" x14ac:dyDescent="0.2">
      <c r="A4" s="24" t="s">
        <v>5</v>
      </c>
      <c r="B4" s="46" t="s">
        <v>20</v>
      </c>
      <c r="C4" s="46" t="s">
        <v>19</v>
      </c>
      <c r="D4" s="46" t="s">
        <v>21</v>
      </c>
      <c r="E4" s="46" t="s">
        <v>23</v>
      </c>
      <c r="F4" s="46" t="s">
        <v>10</v>
      </c>
      <c r="G4" s="46" t="s">
        <v>17</v>
      </c>
      <c r="H4" s="46" t="s">
        <v>18</v>
      </c>
      <c r="I4" s="46" t="s">
        <v>22</v>
      </c>
      <c r="J4" s="6"/>
      <c r="K4" s="56" t="s">
        <v>65</v>
      </c>
      <c r="L4" s="55"/>
      <c r="M4" s="55"/>
      <c r="N4" s="55"/>
    </row>
    <row r="5" spans="1:14" ht="49.95" customHeight="1" x14ac:dyDescent="0.2">
      <c r="A5" s="27" t="s">
        <v>0</v>
      </c>
      <c r="B5" s="28">
        <v>23</v>
      </c>
      <c r="C5" s="28">
        <v>28</v>
      </c>
      <c r="D5" s="28">
        <v>31</v>
      </c>
      <c r="E5" s="28">
        <v>19</v>
      </c>
      <c r="F5" s="28">
        <v>13</v>
      </c>
      <c r="G5" s="28">
        <v>17</v>
      </c>
      <c r="H5" s="28">
        <v>12</v>
      </c>
      <c r="I5" s="28">
        <v>24</v>
      </c>
      <c r="J5" s="6"/>
      <c r="K5" s="57" t="s">
        <v>60</v>
      </c>
    </row>
    <row r="6" spans="1:14" ht="49.95" customHeight="1" x14ac:dyDescent="0.2">
      <c r="A6" s="27" t="s">
        <v>1</v>
      </c>
      <c r="B6" s="28">
        <v>20</v>
      </c>
      <c r="C6" s="28">
        <v>26</v>
      </c>
      <c r="D6" s="28">
        <v>24</v>
      </c>
      <c r="E6" s="28">
        <v>19</v>
      </c>
      <c r="F6" s="28">
        <v>23</v>
      </c>
      <c r="G6" s="28">
        <v>20</v>
      </c>
      <c r="H6" s="28">
        <v>17</v>
      </c>
      <c r="I6" s="28">
        <v>13</v>
      </c>
      <c r="J6" s="6"/>
      <c r="K6" s="57" t="s">
        <v>60</v>
      </c>
    </row>
    <row r="7" spans="1:14" ht="49.95" customHeight="1" x14ac:dyDescent="0.2">
      <c r="A7" s="26" t="s">
        <v>2</v>
      </c>
      <c r="B7" s="21">
        <f t="shared" ref="B7:I7" si="0">SUM(B5:B6)</f>
        <v>43</v>
      </c>
      <c r="C7" s="21">
        <f t="shared" si="0"/>
        <v>54</v>
      </c>
      <c r="D7" s="21">
        <f t="shared" si="0"/>
        <v>55</v>
      </c>
      <c r="E7" s="21">
        <f t="shared" si="0"/>
        <v>38</v>
      </c>
      <c r="F7" s="21">
        <f t="shared" si="0"/>
        <v>36</v>
      </c>
      <c r="G7" s="21">
        <f t="shared" si="0"/>
        <v>37</v>
      </c>
      <c r="H7" s="21">
        <f t="shared" si="0"/>
        <v>29</v>
      </c>
      <c r="I7" s="21">
        <f t="shared" si="0"/>
        <v>37</v>
      </c>
      <c r="J7" s="6"/>
      <c r="K7" s="54" t="s">
        <v>87</v>
      </c>
    </row>
    <row r="8" spans="1:14" ht="49.95" customHeight="1" x14ac:dyDescent="0.2">
      <c r="A8" s="25" t="s">
        <v>4</v>
      </c>
      <c r="B8" s="29">
        <f>IF(B7&gt;0,RANK(B7,$B7:$I7),"")</f>
        <v>3</v>
      </c>
      <c r="C8" s="29">
        <f t="shared" ref="C8:I8" si="1">IF(C7&gt;0,RANK(C7,$B7:$I7),"")</f>
        <v>2</v>
      </c>
      <c r="D8" s="29">
        <f t="shared" si="1"/>
        <v>1</v>
      </c>
      <c r="E8" s="29">
        <f t="shared" si="1"/>
        <v>4</v>
      </c>
      <c r="F8" s="29">
        <f t="shared" si="1"/>
        <v>7</v>
      </c>
      <c r="G8" s="29">
        <f t="shared" si="1"/>
        <v>5</v>
      </c>
      <c r="H8" s="29">
        <f t="shared" si="1"/>
        <v>8</v>
      </c>
      <c r="I8" s="29">
        <f t="shared" si="1"/>
        <v>5</v>
      </c>
      <c r="J8" s="6"/>
      <c r="K8" s="54" t="s">
        <v>86</v>
      </c>
    </row>
    <row r="9" spans="1:14" ht="49.95" customHeight="1" x14ac:dyDescent="0.2">
      <c r="A9" s="26" t="s">
        <v>3</v>
      </c>
      <c r="B9" s="21">
        <f>IF(B7&gt;0,VLOOKUP(B8,使い方!$B$6:$C$13,2,FALSE),0)</f>
        <v>6</v>
      </c>
      <c r="C9" s="21">
        <f>IF(C7&gt;0,VLOOKUP(C8,使い方!$B$6:$C$13,2,FALSE),0)</f>
        <v>7</v>
      </c>
      <c r="D9" s="21">
        <f>IF(D7&gt;0,VLOOKUP(D8,使い方!$B$6:$C$13,2,FALSE),0)</f>
        <v>10</v>
      </c>
      <c r="E9" s="21">
        <f>IF(E7&gt;0,VLOOKUP(E8,使い方!$B$6:$C$13,2,FALSE),0)</f>
        <v>5</v>
      </c>
      <c r="F9" s="21">
        <f>IF(F7&gt;0,VLOOKUP(F8,使い方!$B$6:$C$13,2,FALSE),0)</f>
        <v>2</v>
      </c>
      <c r="G9" s="21">
        <f>IF(G7&gt;0,VLOOKUP(G8,使い方!$B$6:$C$13,2,FALSE),0)</f>
        <v>4</v>
      </c>
      <c r="H9" s="21">
        <f>IF(H7&gt;0,VLOOKUP(H8,使い方!$B$6:$C$13,2,FALSE),0)</f>
        <v>1</v>
      </c>
      <c r="I9" s="21">
        <f>IF(I7&gt;0,VLOOKUP(I8,使い方!$B$6:$C$13,2,FALSE),0)</f>
        <v>4</v>
      </c>
      <c r="J9" s="6"/>
      <c r="K9" s="54" t="s">
        <v>88</v>
      </c>
    </row>
    <row r="10" spans="1:14" hidden="1" x14ac:dyDescent="0.2">
      <c r="A10" s="1" t="s">
        <v>61</v>
      </c>
      <c r="B10" s="1" t="str">
        <f>B4</f>
        <v>二丁目北</v>
      </c>
      <c r="C10" s="1" t="str">
        <f t="shared" ref="C10:I10" si="2">C4</f>
        <v>二丁目南</v>
      </c>
      <c r="D10" s="1" t="str">
        <f t="shared" si="2"/>
        <v>三丁目西</v>
      </c>
      <c r="E10" s="1" t="str">
        <f t="shared" si="2"/>
        <v>四丁目西</v>
      </c>
      <c r="F10" s="1" t="str">
        <f t="shared" si="2"/>
        <v>三丁目東</v>
      </c>
      <c r="G10" s="1" t="str">
        <f t="shared" si="2"/>
        <v>一丁目南</v>
      </c>
      <c r="H10" s="1" t="str">
        <f t="shared" si="2"/>
        <v>一丁目北</v>
      </c>
      <c r="I10" s="1" t="str">
        <f t="shared" si="2"/>
        <v>四丁目東</v>
      </c>
      <c r="J10" s="6"/>
      <c r="K10" s="54" t="s">
        <v>62</v>
      </c>
    </row>
    <row r="11" spans="1:14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4" ht="13.8" thickBo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4" ht="13.2" customHeight="1" x14ac:dyDescent="0.2">
      <c r="A13" s="6"/>
      <c r="B13" s="87" t="s">
        <v>26</v>
      </c>
      <c r="C13" s="79" t="str">
        <f>IF(SUM($B$7:$I$7)&gt;0,HLOOKUP(1,B8:I10,3,FALSE),"")</f>
        <v>三丁目西</v>
      </c>
      <c r="D13" s="80"/>
      <c r="E13" s="6"/>
      <c r="F13" s="6"/>
      <c r="G13" s="6"/>
      <c r="H13" s="6"/>
      <c r="I13" s="6"/>
      <c r="J13" s="6"/>
      <c r="K13" s="6"/>
    </row>
    <row r="14" spans="1:14" ht="13.5" customHeight="1" x14ac:dyDescent="0.2">
      <c r="A14" s="6"/>
      <c r="B14" s="88"/>
      <c r="C14" s="81"/>
      <c r="D14" s="82"/>
      <c r="E14" s="6"/>
      <c r="F14" s="6"/>
      <c r="G14" s="6"/>
      <c r="H14" s="6"/>
      <c r="I14" s="6"/>
      <c r="J14" s="6"/>
      <c r="K14" s="54" t="s">
        <v>89</v>
      </c>
    </row>
    <row r="15" spans="1:14" ht="13.95" customHeight="1" thickBot="1" x14ac:dyDescent="0.25">
      <c r="A15" s="6"/>
      <c r="B15" s="89"/>
      <c r="C15" s="83"/>
      <c r="D15" s="84"/>
      <c r="E15" s="6"/>
      <c r="F15" s="6"/>
      <c r="G15" s="6"/>
      <c r="H15" s="6"/>
      <c r="I15" s="6"/>
      <c r="J15" s="6"/>
      <c r="K15" s="54"/>
    </row>
    <row r="16" spans="1:1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ht="13.5" customHeigh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ht="13.5" customHeight="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ht="31.5" customHeight="1" x14ac:dyDescent="0.2">
      <c r="A19" s="75" t="s">
        <v>85</v>
      </c>
      <c r="B19" s="75"/>
      <c r="C19" s="75"/>
      <c r="D19" s="75"/>
      <c r="E19" s="75"/>
      <c r="F19" s="7"/>
      <c r="G19" s="7"/>
      <c r="H19" s="6"/>
      <c r="I19" s="6"/>
      <c r="J19" s="6"/>
      <c r="K19" s="6"/>
    </row>
  </sheetData>
  <sheetProtection algorithmName="SHA-512" hashValue="eIOz2qsKb2W+XMZpyM7VETFoyFjTSWhno98+uoHTPfrwP71BdpVKHTu4MPjcGkrck0TmjE0vzCk4ITqkjPx2yw==" saltValue="0UyB0MqiCUGxAzYnKRt47w==" spinCount="100000" sheet="1" objects="1" scenarios="1"/>
  <mergeCells count="8">
    <mergeCell ref="A19:E19"/>
    <mergeCell ref="B13:B15"/>
    <mergeCell ref="C13:D15"/>
    <mergeCell ref="A1:I1"/>
    <mergeCell ref="B2:C2"/>
    <mergeCell ref="D2:E2"/>
    <mergeCell ref="F2:G2"/>
    <mergeCell ref="H2:I2"/>
  </mergeCells>
  <phoneticPr fontId="1"/>
  <conditionalFormatting sqref="B4:I4">
    <cfRule type="containsText" dxfId="179" priority="10" operator="containsText" text="一丁目北">
      <formula>NOT(ISERROR(SEARCH("一丁目北",B4)))</formula>
    </cfRule>
    <cfRule type="containsText" dxfId="178" priority="11" operator="containsText" text="二丁目南">
      <formula>NOT(ISERROR(SEARCH("二丁目南",B4)))</formula>
    </cfRule>
    <cfRule type="containsText" dxfId="177" priority="12" operator="containsText" text="二丁目北">
      <formula>NOT(ISERROR(SEARCH("二丁目北",B4)))</formula>
    </cfRule>
    <cfRule type="containsText" dxfId="176" priority="13" operator="containsText" text="三丁目東">
      <formula>NOT(ISERROR(SEARCH("三丁目東",B4)))</formula>
    </cfRule>
    <cfRule type="containsText" dxfId="175" priority="14" operator="containsText" text="三丁目西">
      <formula>NOT(ISERROR(SEARCH("三丁目西",B4)))</formula>
    </cfRule>
    <cfRule type="containsText" dxfId="174" priority="15" operator="containsText" text="四丁目東">
      <formula>NOT(ISERROR(SEARCH("四丁目東",B4)))</formula>
    </cfRule>
    <cfRule type="containsText" dxfId="173" priority="16" operator="containsText" text="四丁目西">
      <formula>NOT(ISERROR(SEARCH("四丁目西",B4)))</formula>
    </cfRule>
    <cfRule type="containsText" dxfId="172" priority="17" operator="containsText" text="一丁目南">
      <formula>NOT(ISERROR(SEARCH("一丁目南",B4)))</formula>
    </cfRule>
    <cfRule type="expression" dxfId="171" priority="18">
      <formula>"一丁目南"</formula>
    </cfRule>
  </conditionalFormatting>
  <conditionalFormatting sqref="C13">
    <cfRule type="containsText" dxfId="170" priority="1" operator="containsText" text="一丁目北">
      <formula>NOT(ISERROR(SEARCH("一丁目北",C13)))</formula>
    </cfRule>
    <cfRule type="containsText" dxfId="169" priority="2" operator="containsText" text="二丁目南">
      <formula>NOT(ISERROR(SEARCH("二丁目南",C13)))</formula>
    </cfRule>
    <cfRule type="containsText" dxfId="168" priority="3" operator="containsText" text="二丁目北">
      <formula>NOT(ISERROR(SEARCH("二丁目北",C13)))</formula>
    </cfRule>
    <cfRule type="containsText" dxfId="167" priority="4" operator="containsText" text="三丁目東">
      <formula>NOT(ISERROR(SEARCH("三丁目東",C13)))</formula>
    </cfRule>
    <cfRule type="containsText" dxfId="166" priority="5" operator="containsText" text="三丁目西">
      <formula>NOT(ISERROR(SEARCH("三丁目西",C13)))</formula>
    </cfRule>
    <cfRule type="containsText" dxfId="165" priority="6" operator="containsText" text="四丁目東">
      <formula>NOT(ISERROR(SEARCH("四丁目東",C13)))</formula>
    </cfRule>
    <cfRule type="containsText" dxfId="164" priority="7" operator="containsText" text="四丁目西">
      <formula>NOT(ISERROR(SEARCH("四丁目西",C13)))</formula>
    </cfRule>
    <cfRule type="containsText" dxfId="163" priority="8" operator="containsText" text="一丁目南">
      <formula>NOT(ISERROR(SEARCH("一丁目南",C13)))</formula>
    </cfRule>
    <cfRule type="expression" dxfId="162" priority="9">
      <formula>"一丁目南"</formula>
    </cfRule>
  </conditionalFormatting>
  <pageMargins left="0.7" right="0.7" top="0.75" bottom="0.75" header="0.3" footer="0.3"/>
  <pageSetup paperSize="9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8B30542-42BF-417A-BE69-93A1A64B5AB7}">
          <x14:formula1>
            <xm:f>使い方!$B$1:$I$1</xm:f>
          </x14:formula1>
          <xm:sqref>B4:I4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7"/>
  <sheetViews>
    <sheetView workbookViewId="0">
      <selection activeCell="K5" sqref="K5"/>
    </sheetView>
  </sheetViews>
  <sheetFormatPr defaultRowHeight="13.2" x14ac:dyDescent="0.2"/>
  <cols>
    <col min="1" max="1" width="6.44140625" customWidth="1"/>
    <col min="2" max="5" width="16.21875" customWidth="1"/>
    <col min="6" max="6" width="2.33203125" customWidth="1"/>
    <col min="7" max="7" width="6.33203125" customWidth="1"/>
    <col min="8" max="11" width="16.21875" customWidth="1"/>
    <col min="12" max="12" width="5.77734375" customWidth="1"/>
    <col min="13" max="13" width="35.77734375" customWidth="1"/>
  </cols>
  <sheetData>
    <row r="1" spans="1:16" ht="36" customHeight="1" x14ac:dyDescent="0.2">
      <c r="A1" s="85" t="s">
        <v>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6"/>
      <c r="M1" s="6"/>
    </row>
    <row r="2" spans="1:16" ht="24" customHeight="1" x14ac:dyDescent="0.2">
      <c r="A2" s="23"/>
      <c r="B2" s="86" t="s">
        <v>40</v>
      </c>
      <c r="C2" s="86"/>
      <c r="D2" s="86"/>
      <c r="E2" s="86"/>
      <c r="G2" s="23"/>
      <c r="H2" s="86" t="s">
        <v>41</v>
      </c>
      <c r="I2" s="86"/>
      <c r="J2" s="86"/>
      <c r="K2" s="86"/>
      <c r="L2" s="6"/>
      <c r="M2" s="6"/>
    </row>
    <row r="3" spans="1:16" ht="60" customHeight="1" x14ac:dyDescent="0.2">
      <c r="A3" s="24" t="s">
        <v>5</v>
      </c>
      <c r="B3" s="46" t="s">
        <v>23</v>
      </c>
      <c r="C3" s="46" t="s">
        <v>21</v>
      </c>
      <c r="D3" s="46" t="s">
        <v>10</v>
      </c>
      <c r="E3" s="46" t="s">
        <v>20</v>
      </c>
      <c r="G3" s="24" t="s">
        <v>5</v>
      </c>
      <c r="H3" s="46" t="s">
        <v>19</v>
      </c>
      <c r="I3" s="46" t="s">
        <v>18</v>
      </c>
      <c r="J3" s="46" t="s">
        <v>17</v>
      </c>
      <c r="K3" s="46" t="s">
        <v>22</v>
      </c>
      <c r="L3" s="6"/>
      <c r="M3" s="56" t="s">
        <v>65</v>
      </c>
      <c r="N3" s="55"/>
      <c r="O3" s="55"/>
      <c r="P3" s="55"/>
    </row>
    <row r="4" spans="1:16" ht="60" customHeight="1" x14ac:dyDescent="0.2">
      <c r="A4" s="25" t="s">
        <v>4</v>
      </c>
      <c r="B4" s="20">
        <v>3</v>
      </c>
      <c r="C4" s="20">
        <v>4</v>
      </c>
      <c r="D4" s="20">
        <v>2</v>
      </c>
      <c r="E4" s="20">
        <v>1</v>
      </c>
      <c r="F4" s="22"/>
      <c r="G4" s="25" t="s">
        <v>4</v>
      </c>
      <c r="H4" s="20">
        <v>2</v>
      </c>
      <c r="I4" s="20">
        <v>4</v>
      </c>
      <c r="J4" s="20">
        <v>3</v>
      </c>
      <c r="K4" s="20">
        <v>1</v>
      </c>
      <c r="L4" s="6"/>
      <c r="M4" s="57" t="s">
        <v>59</v>
      </c>
    </row>
    <row r="5" spans="1:16" ht="60" customHeight="1" x14ac:dyDescent="0.2">
      <c r="A5" s="26" t="s">
        <v>3</v>
      </c>
      <c r="B5" s="21">
        <f>IF(B4&gt;0,VLOOKUP(B4,使い方!$E$6:$F$9,2,FALSE),0)</f>
        <v>4</v>
      </c>
      <c r="C5" s="21">
        <f>IF(C4&gt;0,VLOOKUP(C4,使い方!$E$6:$F$9,2,FALSE),0)</f>
        <v>2</v>
      </c>
      <c r="D5" s="21">
        <f>IF(D4&gt;0,VLOOKUP(D4,使い方!$E$6:$F$9,2,FALSE),0)</f>
        <v>6</v>
      </c>
      <c r="E5" s="21">
        <f>IF(E4&gt;0,VLOOKUP(E4,使い方!$E$6:$F$9,2,FALSE),0)</f>
        <v>8</v>
      </c>
      <c r="F5" s="22"/>
      <c r="G5" s="26" t="s">
        <v>3</v>
      </c>
      <c r="H5" s="21">
        <f>IF(H4&gt;0,VLOOKUP(H4,使い方!$E$6:$F$9,2,FALSE),0)</f>
        <v>6</v>
      </c>
      <c r="I5" s="21">
        <f>IF(I4&gt;0,VLOOKUP(I4,使い方!$E$6:$F$9,2,FALSE),0)</f>
        <v>2</v>
      </c>
      <c r="J5" s="21">
        <f>IF(J4&gt;0,VLOOKUP(J4,使い方!$E$6:$F$9,2,FALSE),0)</f>
        <v>4</v>
      </c>
      <c r="K5" s="21">
        <f>IF(K4&gt;0,VLOOKUP(K4,使い方!$E$6:$F$9,2,FALSE),0)</f>
        <v>8</v>
      </c>
      <c r="L5" s="6"/>
      <c r="M5" s="54" t="s">
        <v>88</v>
      </c>
    </row>
    <row r="6" spans="1:16" s="5" customFormat="1" ht="13.5" hidden="1" customHeight="1" x14ac:dyDescent="0.2">
      <c r="A6" s="9" t="s">
        <v>61</v>
      </c>
      <c r="B6" s="9" t="str">
        <f>B3</f>
        <v>四丁目西</v>
      </c>
      <c r="C6" s="8" t="str">
        <f t="shared" ref="C6:K6" si="0">C3</f>
        <v>三丁目西</v>
      </c>
      <c r="D6" s="8" t="str">
        <f t="shared" si="0"/>
        <v>三丁目東</v>
      </c>
      <c r="E6" s="8" t="str">
        <f t="shared" si="0"/>
        <v>二丁目北</v>
      </c>
      <c r="F6" s="8"/>
      <c r="G6" s="8" t="str">
        <f t="shared" si="0"/>
        <v>自治会</v>
      </c>
      <c r="H6" s="8" t="str">
        <f t="shared" si="0"/>
        <v>二丁目南</v>
      </c>
      <c r="I6" s="8" t="str">
        <f t="shared" si="0"/>
        <v>一丁目北</v>
      </c>
      <c r="J6" s="8" t="str">
        <f t="shared" si="0"/>
        <v>一丁目南</v>
      </c>
      <c r="K6" s="8" t="str">
        <f t="shared" si="0"/>
        <v>四丁目東</v>
      </c>
      <c r="L6" s="59"/>
      <c r="M6" s="54" t="s">
        <v>62</v>
      </c>
    </row>
    <row r="7" spans="1:16" ht="13.5" customHeight="1" x14ac:dyDescent="0.2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6"/>
      <c r="M7" s="6"/>
    </row>
    <row r="8" spans="1:16" ht="13.5" customHeight="1" thickBot="1" x14ac:dyDescent="0.25">
      <c r="A8" s="6"/>
      <c r="B8" s="12"/>
      <c r="C8" s="12"/>
      <c r="D8" s="12"/>
      <c r="E8" s="12"/>
      <c r="F8" s="12"/>
      <c r="G8" s="12"/>
      <c r="H8" s="12"/>
      <c r="I8" s="12"/>
      <c r="J8" s="12"/>
      <c r="K8" s="12"/>
      <c r="L8" s="6"/>
      <c r="M8" s="6"/>
    </row>
    <row r="9" spans="1:16" ht="13.5" customHeight="1" x14ac:dyDescent="0.2">
      <c r="A9" s="6"/>
      <c r="B9" s="87" t="s">
        <v>26</v>
      </c>
      <c r="C9" s="79" t="str">
        <f>IF(SUM(B4:E4)&gt;0,HLOOKUP(1,B4:E6,3,FALSE),"")</f>
        <v>二丁目北</v>
      </c>
      <c r="D9" s="80"/>
      <c r="E9" s="13"/>
      <c r="F9" s="13"/>
      <c r="G9" s="13"/>
      <c r="H9" s="87" t="s">
        <v>26</v>
      </c>
      <c r="I9" s="79" t="str">
        <f>IF(SUM(H4:K4)&gt;0,HLOOKUP(1,H4:K6,3,FALSE),"")</f>
        <v>四丁目東</v>
      </c>
      <c r="J9" s="80"/>
      <c r="K9" s="13"/>
      <c r="L9" s="6"/>
      <c r="M9" s="6"/>
    </row>
    <row r="10" spans="1:16" ht="13.2" customHeight="1" x14ac:dyDescent="0.2">
      <c r="A10" s="6"/>
      <c r="B10" s="88"/>
      <c r="C10" s="81"/>
      <c r="D10" s="82"/>
      <c r="E10" s="6"/>
      <c r="F10" s="6"/>
      <c r="G10" s="6"/>
      <c r="H10" s="88"/>
      <c r="I10" s="81"/>
      <c r="J10" s="82"/>
      <c r="K10" s="6"/>
      <c r="L10" s="6"/>
      <c r="M10" s="54" t="s">
        <v>89</v>
      </c>
    </row>
    <row r="11" spans="1:16" ht="13.95" customHeight="1" thickBot="1" x14ac:dyDescent="0.25">
      <c r="A11" s="6"/>
      <c r="B11" s="89"/>
      <c r="C11" s="83"/>
      <c r="D11" s="84"/>
      <c r="E11" s="6"/>
      <c r="F11" s="6"/>
      <c r="G11" s="6"/>
      <c r="H11" s="89"/>
      <c r="I11" s="83"/>
      <c r="J11" s="84"/>
      <c r="K11" s="6"/>
      <c r="L11" s="6"/>
      <c r="M11" s="6"/>
    </row>
    <row r="12" spans="1:16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6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6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6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ht="31.5" customHeight="1" x14ac:dyDescent="0.2">
      <c r="A17" s="75" t="s">
        <v>84</v>
      </c>
      <c r="B17" s="75"/>
      <c r="C17" s="75"/>
      <c r="D17" s="75"/>
      <c r="E17" s="75"/>
      <c r="F17" s="7"/>
      <c r="G17" s="7"/>
      <c r="H17" s="7"/>
      <c r="I17" s="7"/>
      <c r="J17" s="6"/>
      <c r="K17" s="6"/>
      <c r="L17" s="6"/>
      <c r="M17" s="6"/>
    </row>
  </sheetData>
  <sheetProtection algorithmName="SHA-512" hashValue="/jEwrPAGMbWeuHi6IOrwwneiKqtp/EDVChW5jE+e1+QkpWbOH1Q7F6//5ZOIYoPYXlu17jwF9aMOmltyqBm07g==" saltValue="fFBlto2Y8NJ43zcm+5wlvA==" spinCount="100000" sheet="1" objects="1" scenarios="1"/>
  <mergeCells count="8">
    <mergeCell ref="A1:K1"/>
    <mergeCell ref="H2:K2"/>
    <mergeCell ref="B2:E2"/>
    <mergeCell ref="A17:E17"/>
    <mergeCell ref="B9:B11"/>
    <mergeCell ref="C9:D11"/>
    <mergeCell ref="H9:H11"/>
    <mergeCell ref="I9:J11"/>
  </mergeCells>
  <phoneticPr fontId="1"/>
  <conditionalFormatting sqref="B3:E3">
    <cfRule type="expression" dxfId="161" priority="36">
      <formula>"一丁目南"</formula>
    </cfRule>
    <cfRule type="containsText" dxfId="160" priority="35" operator="containsText" text="一丁目南">
      <formula>NOT(ISERROR(SEARCH("一丁目南",B3)))</formula>
    </cfRule>
    <cfRule type="containsText" dxfId="159" priority="34" operator="containsText" text="四丁目西">
      <formula>NOT(ISERROR(SEARCH("四丁目西",B3)))</formula>
    </cfRule>
    <cfRule type="containsText" dxfId="158" priority="33" operator="containsText" text="四丁目東">
      <formula>NOT(ISERROR(SEARCH("四丁目東",B3)))</formula>
    </cfRule>
    <cfRule type="containsText" dxfId="157" priority="32" operator="containsText" text="三丁目西">
      <formula>NOT(ISERROR(SEARCH("三丁目西",B3)))</formula>
    </cfRule>
    <cfRule type="containsText" dxfId="156" priority="31" operator="containsText" text="三丁目東">
      <formula>NOT(ISERROR(SEARCH("三丁目東",B3)))</formula>
    </cfRule>
    <cfRule type="containsText" dxfId="155" priority="30" operator="containsText" text="二丁目北">
      <formula>NOT(ISERROR(SEARCH("二丁目北",B3)))</formula>
    </cfRule>
    <cfRule type="containsText" dxfId="154" priority="29" operator="containsText" text="二丁目南">
      <formula>NOT(ISERROR(SEARCH("二丁目南",B3)))</formula>
    </cfRule>
    <cfRule type="containsText" dxfId="153" priority="28" operator="containsText" text="一丁目北">
      <formula>NOT(ISERROR(SEARCH("一丁目北",B3)))</formula>
    </cfRule>
  </conditionalFormatting>
  <conditionalFormatting sqref="C9">
    <cfRule type="containsText" dxfId="152" priority="10" operator="containsText" text="一丁目北">
      <formula>NOT(ISERROR(SEARCH("一丁目北",C9)))</formula>
    </cfRule>
    <cfRule type="containsText" dxfId="151" priority="11" operator="containsText" text="二丁目南">
      <formula>NOT(ISERROR(SEARCH("二丁目南",C9)))</formula>
    </cfRule>
    <cfRule type="containsText" dxfId="150" priority="12" operator="containsText" text="二丁目北">
      <formula>NOT(ISERROR(SEARCH("二丁目北",C9)))</formula>
    </cfRule>
    <cfRule type="containsText" dxfId="149" priority="13" operator="containsText" text="三丁目東">
      <formula>NOT(ISERROR(SEARCH("三丁目東",C9)))</formula>
    </cfRule>
    <cfRule type="containsText" dxfId="148" priority="14" operator="containsText" text="三丁目西">
      <formula>NOT(ISERROR(SEARCH("三丁目西",C9)))</formula>
    </cfRule>
    <cfRule type="containsText" dxfId="147" priority="15" operator="containsText" text="四丁目東">
      <formula>NOT(ISERROR(SEARCH("四丁目東",C9)))</formula>
    </cfRule>
    <cfRule type="containsText" dxfId="146" priority="16" operator="containsText" text="四丁目西">
      <formula>NOT(ISERROR(SEARCH("四丁目西",C9)))</formula>
    </cfRule>
    <cfRule type="containsText" dxfId="145" priority="17" operator="containsText" text="一丁目南">
      <formula>NOT(ISERROR(SEARCH("一丁目南",C9)))</formula>
    </cfRule>
    <cfRule type="expression" dxfId="144" priority="18">
      <formula>"一丁目南"</formula>
    </cfRule>
  </conditionalFormatting>
  <conditionalFormatting sqref="H3:K3">
    <cfRule type="containsText" dxfId="143" priority="19" operator="containsText" text="一丁目北">
      <formula>NOT(ISERROR(SEARCH("一丁目北",H3)))</formula>
    </cfRule>
    <cfRule type="containsText" dxfId="142" priority="20" operator="containsText" text="二丁目南">
      <formula>NOT(ISERROR(SEARCH("二丁目南",H3)))</formula>
    </cfRule>
    <cfRule type="containsText" dxfId="141" priority="21" operator="containsText" text="二丁目北">
      <formula>NOT(ISERROR(SEARCH("二丁目北",H3)))</formula>
    </cfRule>
    <cfRule type="containsText" dxfId="140" priority="22" operator="containsText" text="三丁目東">
      <formula>NOT(ISERROR(SEARCH("三丁目東",H3)))</formula>
    </cfRule>
    <cfRule type="containsText" dxfId="139" priority="23" operator="containsText" text="三丁目西">
      <formula>NOT(ISERROR(SEARCH("三丁目西",H3)))</formula>
    </cfRule>
    <cfRule type="containsText" dxfId="138" priority="24" operator="containsText" text="四丁目東">
      <formula>NOT(ISERROR(SEARCH("四丁目東",H3)))</formula>
    </cfRule>
    <cfRule type="containsText" dxfId="137" priority="25" operator="containsText" text="四丁目西">
      <formula>NOT(ISERROR(SEARCH("四丁目西",H3)))</formula>
    </cfRule>
    <cfRule type="containsText" dxfId="136" priority="26" operator="containsText" text="一丁目南">
      <formula>NOT(ISERROR(SEARCH("一丁目南",H3)))</formula>
    </cfRule>
    <cfRule type="expression" dxfId="135" priority="27">
      <formula>"一丁目南"</formula>
    </cfRule>
  </conditionalFormatting>
  <conditionalFormatting sqref="I9">
    <cfRule type="expression" dxfId="134" priority="9">
      <formula>"一丁目南"</formula>
    </cfRule>
    <cfRule type="containsText" dxfId="133" priority="8" operator="containsText" text="一丁目南">
      <formula>NOT(ISERROR(SEARCH("一丁目南",I9)))</formula>
    </cfRule>
    <cfRule type="containsText" dxfId="132" priority="7" operator="containsText" text="四丁目西">
      <formula>NOT(ISERROR(SEARCH("四丁目西",I9)))</formula>
    </cfRule>
    <cfRule type="containsText" dxfId="131" priority="6" operator="containsText" text="四丁目東">
      <formula>NOT(ISERROR(SEARCH("四丁目東",I9)))</formula>
    </cfRule>
    <cfRule type="containsText" dxfId="130" priority="5" operator="containsText" text="三丁目西">
      <formula>NOT(ISERROR(SEARCH("三丁目西",I9)))</formula>
    </cfRule>
    <cfRule type="containsText" dxfId="129" priority="4" operator="containsText" text="三丁目東">
      <formula>NOT(ISERROR(SEARCH("三丁目東",I9)))</formula>
    </cfRule>
    <cfRule type="containsText" dxfId="128" priority="3" operator="containsText" text="二丁目北">
      <formula>NOT(ISERROR(SEARCH("二丁目北",I9)))</formula>
    </cfRule>
    <cfRule type="containsText" dxfId="127" priority="2" operator="containsText" text="二丁目南">
      <formula>NOT(ISERROR(SEARCH("二丁目南",I9)))</formula>
    </cfRule>
    <cfRule type="containsText" dxfId="126" priority="1" operator="containsText" text="一丁目北">
      <formula>NOT(ISERROR(SEARCH("一丁目北",I9)))</formula>
    </cfRule>
  </conditionalFormatting>
  <pageMargins left="0" right="0" top="0.74803149606299213" bottom="0.74803149606299213" header="0.31496062992125984" footer="0.31496062992125984"/>
  <pageSetup paperSize="9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E2880D-B865-481D-B824-17476FBCE691}">
          <x14:formula1>
            <xm:f>使い方!$B$1:$I$1</xm:f>
          </x14:formula1>
          <xm:sqref>B3:E3 H3:K3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7"/>
  <sheetViews>
    <sheetView workbookViewId="0">
      <selection activeCell="C5" sqref="C5"/>
    </sheetView>
  </sheetViews>
  <sheetFormatPr defaultRowHeight="13.2" x14ac:dyDescent="0.2"/>
  <cols>
    <col min="1" max="1" width="6.44140625" customWidth="1"/>
    <col min="2" max="5" width="16.21875" customWidth="1"/>
    <col min="6" max="6" width="2.33203125" customWidth="1"/>
    <col min="7" max="7" width="6.33203125" customWidth="1"/>
    <col min="8" max="11" width="16.21875" customWidth="1"/>
    <col min="12" max="12" width="5.77734375" customWidth="1"/>
    <col min="13" max="13" width="35.77734375" customWidth="1"/>
  </cols>
  <sheetData>
    <row r="1" spans="1:16" ht="36" customHeight="1" x14ac:dyDescent="0.2">
      <c r="A1" s="85" t="s">
        <v>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6"/>
      <c r="M1" s="6"/>
    </row>
    <row r="2" spans="1:16" ht="24" customHeight="1" x14ac:dyDescent="0.2">
      <c r="A2" s="23"/>
      <c r="B2" s="86" t="s">
        <v>40</v>
      </c>
      <c r="C2" s="86"/>
      <c r="D2" s="86"/>
      <c r="E2" s="86"/>
      <c r="G2" s="23"/>
      <c r="H2" s="86" t="s">
        <v>41</v>
      </c>
      <c r="I2" s="86"/>
      <c r="J2" s="86"/>
      <c r="K2" s="86"/>
      <c r="L2" s="6"/>
      <c r="M2" s="6"/>
    </row>
    <row r="3" spans="1:16" ht="60" customHeight="1" x14ac:dyDescent="0.2">
      <c r="A3" s="24" t="s">
        <v>5</v>
      </c>
      <c r="B3" s="46" t="s">
        <v>17</v>
      </c>
      <c r="C3" s="46" t="s">
        <v>10</v>
      </c>
      <c r="D3" s="46" t="s">
        <v>20</v>
      </c>
      <c r="E3" s="46" t="s">
        <v>18</v>
      </c>
      <c r="G3" s="24" t="s">
        <v>5</v>
      </c>
      <c r="H3" s="46" t="s">
        <v>22</v>
      </c>
      <c r="I3" s="46" t="s">
        <v>19</v>
      </c>
      <c r="J3" s="46" t="s">
        <v>21</v>
      </c>
      <c r="K3" s="46" t="s">
        <v>23</v>
      </c>
      <c r="L3" s="6"/>
      <c r="M3" s="56" t="s">
        <v>65</v>
      </c>
      <c r="N3" s="55"/>
      <c r="O3" s="55"/>
      <c r="P3" s="55"/>
    </row>
    <row r="4" spans="1:16" ht="60" customHeight="1" x14ac:dyDescent="0.2">
      <c r="A4" s="25" t="s">
        <v>4</v>
      </c>
      <c r="B4" s="20">
        <v>3</v>
      </c>
      <c r="C4" s="20">
        <v>4</v>
      </c>
      <c r="D4" s="20">
        <v>2</v>
      </c>
      <c r="E4" s="20">
        <v>1</v>
      </c>
      <c r="F4" s="22"/>
      <c r="G4" s="25" t="s">
        <v>4</v>
      </c>
      <c r="H4" s="20">
        <v>2</v>
      </c>
      <c r="I4" s="20">
        <v>4</v>
      </c>
      <c r="J4" s="20">
        <v>1</v>
      </c>
      <c r="K4" s="20">
        <v>3</v>
      </c>
      <c r="L4" s="6"/>
      <c r="M4" s="57" t="s">
        <v>59</v>
      </c>
    </row>
    <row r="5" spans="1:16" ht="60" customHeight="1" x14ac:dyDescent="0.2">
      <c r="A5" s="26" t="s">
        <v>3</v>
      </c>
      <c r="B5" s="21">
        <f>IF(B4&gt;0,VLOOKUP(B4,使い方!$E$6:$F$9,2,FALSE),0)</f>
        <v>4</v>
      </c>
      <c r="C5" s="21">
        <f>IF(C4&gt;0,VLOOKUP(C4,使い方!$E$6:$F$9,2,FALSE),0)</f>
        <v>2</v>
      </c>
      <c r="D5" s="21">
        <f>IF(D4&gt;0,VLOOKUP(D4,使い方!$E$6:$F$9,2,FALSE),0)</f>
        <v>6</v>
      </c>
      <c r="E5" s="21">
        <f>IF(E4&gt;0,VLOOKUP(E4,使い方!$E$6:$F$9,2,FALSE),0)</f>
        <v>8</v>
      </c>
      <c r="F5" s="22"/>
      <c r="G5" s="26" t="s">
        <v>3</v>
      </c>
      <c r="H5" s="21">
        <f>IF(H4&gt;0,VLOOKUP(H4,使い方!$E$6:$F$9,2,FALSE),0)</f>
        <v>6</v>
      </c>
      <c r="I5" s="21">
        <f>IF(I4&gt;0,VLOOKUP(I4,使い方!$E$6:$F$9,2,FALSE),0)</f>
        <v>2</v>
      </c>
      <c r="J5" s="21">
        <f>IF(J4&gt;0,VLOOKUP(J4,使い方!$E$6:$F$9,2,FALSE),0)</f>
        <v>8</v>
      </c>
      <c r="K5" s="21">
        <f>IF(K4&gt;0,VLOOKUP(K4,使い方!$E$6:$F$9,2,FALSE),0)</f>
        <v>4</v>
      </c>
      <c r="L5" s="6"/>
      <c r="M5" s="54" t="s">
        <v>88</v>
      </c>
    </row>
    <row r="6" spans="1:16" s="3" customFormat="1" ht="13.5" hidden="1" customHeight="1" x14ac:dyDescent="0.2">
      <c r="A6" s="9" t="s">
        <v>58</v>
      </c>
      <c r="B6" s="9" t="str">
        <f>B3</f>
        <v>一丁目南</v>
      </c>
      <c r="C6" s="9" t="str">
        <f t="shared" ref="C6:K6" si="0">C3</f>
        <v>三丁目東</v>
      </c>
      <c r="D6" s="9" t="str">
        <f t="shared" si="0"/>
        <v>二丁目北</v>
      </c>
      <c r="E6" s="9" t="str">
        <f t="shared" si="0"/>
        <v>一丁目北</v>
      </c>
      <c r="F6" s="9"/>
      <c r="G6" s="9" t="str">
        <f t="shared" si="0"/>
        <v>自治会</v>
      </c>
      <c r="H6" s="9" t="str">
        <f t="shared" si="0"/>
        <v>四丁目東</v>
      </c>
      <c r="I6" s="9" t="str">
        <f t="shared" si="0"/>
        <v>二丁目南</v>
      </c>
      <c r="J6" s="9" t="str">
        <f t="shared" si="0"/>
        <v>三丁目西</v>
      </c>
      <c r="K6" s="9" t="str">
        <f t="shared" si="0"/>
        <v>四丁目西</v>
      </c>
      <c r="L6" s="58"/>
      <c r="M6" s="54" t="s">
        <v>62</v>
      </c>
    </row>
    <row r="7" spans="1:16" ht="13.5" customHeight="1" x14ac:dyDescent="0.2">
      <c r="A7" s="6"/>
      <c r="B7" s="12"/>
      <c r="C7" s="12"/>
      <c r="D7" s="12"/>
      <c r="E7" s="12"/>
      <c r="F7" s="12"/>
      <c r="G7" s="12"/>
      <c r="H7" s="12"/>
      <c r="I7" s="12"/>
      <c r="J7" s="12"/>
      <c r="K7" s="12"/>
      <c r="L7" s="6"/>
      <c r="M7" s="6"/>
    </row>
    <row r="8" spans="1:16" ht="13.5" customHeight="1" thickBot="1" x14ac:dyDescent="0.25">
      <c r="A8" s="6"/>
      <c r="B8" s="12"/>
      <c r="C8" s="12"/>
      <c r="D8" s="12"/>
      <c r="E8" s="12"/>
      <c r="F8" s="12"/>
      <c r="G8" s="12"/>
      <c r="H8" s="12"/>
      <c r="I8" s="12"/>
      <c r="J8" s="12"/>
      <c r="K8" s="12"/>
      <c r="L8" s="6"/>
      <c r="M8" s="6"/>
    </row>
    <row r="9" spans="1:16" ht="13.5" customHeight="1" x14ac:dyDescent="0.2">
      <c r="A9" s="6"/>
      <c r="B9" s="87" t="s">
        <v>26</v>
      </c>
      <c r="C9" s="79" t="str">
        <f>IF(SUM(B4:E4)&gt;0,HLOOKUP(1,B4:E6,3,FALSE),"")</f>
        <v>一丁目北</v>
      </c>
      <c r="D9" s="80"/>
      <c r="E9" s="13"/>
      <c r="F9" s="13"/>
      <c r="G9" s="13"/>
      <c r="H9" s="87" t="s">
        <v>26</v>
      </c>
      <c r="I9" s="79" t="str">
        <f>IF(SUM(H4:K4)&gt;0,HLOOKUP(1,H4:K6,3,FALSE),"")</f>
        <v>三丁目西</v>
      </c>
      <c r="J9" s="80"/>
      <c r="K9" s="13"/>
      <c r="L9" s="6"/>
      <c r="M9" s="6"/>
    </row>
    <row r="10" spans="1:16" ht="13.5" customHeight="1" x14ac:dyDescent="0.2">
      <c r="A10" s="6"/>
      <c r="B10" s="88"/>
      <c r="C10" s="81"/>
      <c r="D10" s="82"/>
      <c r="E10" s="6"/>
      <c r="F10" s="6"/>
      <c r="G10" s="6"/>
      <c r="H10" s="88"/>
      <c r="I10" s="81"/>
      <c r="J10" s="82"/>
      <c r="K10" s="6"/>
      <c r="L10" s="6"/>
      <c r="M10" s="54" t="s">
        <v>89</v>
      </c>
    </row>
    <row r="11" spans="1:16" ht="13.95" customHeight="1" thickBot="1" x14ac:dyDescent="0.25">
      <c r="A11" s="6"/>
      <c r="B11" s="89"/>
      <c r="C11" s="83"/>
      <c r="D11" s="84"/>
      <c r="E11" s="6"/>
      <c r="F11" s="6"/>
      <c r="G11" s="6"/>
      <c r="H11" s="89"/>
      <c r="I11" s="83"/>
      <c r="J11" s="84"/>
      <c r="K11" s="6"/>
      <c r="L11" s="6"/>
      <c r="M11" s="6"/>
    </row>
    <row r="12" spans="1:16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6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6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6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ht="31.5" customHeight="1" x14ac:dyDescent="0.2">
      <c r="A17" s="75" t="s">
        <v>84</v>
      </c>
      <c r="B17" s="75"/>
      <c r="C17" s="75"/>
      <c r="D17" s="75"/>
      <c r="E17" s="75"/>
      <c r="F17" s="7"/>
      <c r="G17" s="7"/>
      <c r="H17" s="7"/>
      <c r="I17" s="7"/>
      <c r="J17" s="6"/>
      <c r="K17" s="6"/>
      <c r="L17" s="6"/>
      <c r="M17" s="6"/>
    </row>
  </sheetData>
  <sheetProtection algorithmName="SHA-512" hashValue="V5hAqDJpQNUYXfF0jG/blZ0U4eTOJgMFU0oGWfDTo0jhNRoL9TxnAC/SKii1mL3Oa+lsjBUfdx2gLQX04APEFA==" saltValue="iyhkhipLa9CAjRg7hhn/uA==" spinCount="100000" sheet="1" objects="1" scenarios="1"/>
  <mergeCells count="8">
    <mergeCell ref="A1:K1"/>
    <mergeCell ref="B2:E2"/>
    <mergeCell ref="H2:K2"/>
    <mergeCell ref="A17:E17"/>
    <mergeCell ref="B9:B11"/>
    <mergeCell ref="C9:D11"/>
    <mergeCell ref="H9:H11"/>
    <mergeCell ref="I9:J11"/>
  </mergeCells>
  <phoneticPr fontId="1"/>
  <conditionalFormatting sqref="B3:E3">
    <cfRule type="containsText" dxfId="125" priority="11" operator="containsText" text="二丁目南">
      <formula>NOT(ISERROR(SEARCH("二丁目南",B3)))</formula>
    </cfRule>
    <cfRule type="containsText" dxfId="124" priority="12" operator="containsText" text="二丁目北">
      <formula>NOT(ISERROR(SEARCH("二丁目北",B3)))</formula>
    </cfRule>
    <cfRule type="containsText" dxfId="123" priority="13" operator="containsText" text="三丁目東">
      <formula>NOT(ISERROR(SEARCH("三丁目東",B3)))</formula>
    </cfRule>
    <cfRule type="containsText" dxfId="122" priority="14" operator="containsText" text="三丁目西">
      <formula>NOT(ISERROR(SEARCH("三丁目西",B3)))</formula>
    </cfRule>
    <cfRule type="containsText" dxfId="121" priority="15" operator="containsText" text="四丁目東">
      <formula>NOT(ISERROR(SEARCH("四丁目東",B3)))</formula>
    </cfRule>
    <cfRule type="containsText" dxfId="120" priority="16" operator="containsText" text="四丁目西">
      <formula>NOT(ISERROR(SEARCH("四丁目西",B3)))</formula>
    </cfRule>
    <cfRule type="containsText" dxfId="119" priority="17" operator="containsText" text="一丁目南">
      <formula>NOT(ISERROR(SEARCH("一丁目南",B3)))</formula>
    </cfRule>
    <cfRule type="expression" dxfId="118" priority="18">
      <formula>"一丁目南"</formula>
    </cfRule>
    <cfRule type="containsText" dxfId="117" priority="10" operator="containsText" text="一丁目北">
      <formula>NOT(ISERROR(SEARCH("一丁目北",B3)))</formula>
    </cfRule>
  </conditionalFormatting>
  <conditionalFormatting sqref="C9">
    <cfRule type="expression" dxfId="116" priority="36">
      <formula>"一丁目南"</formula>
    </cfRule>
    <cfRule type="containsText" dxfId="115" priority="28" operator="containsText" text="一丁目北">
      <formula>NOT(ISERROR(SEARCH("一丁目北",C9)))</formula>
    </cfRule>
    <cfRule type="containsText" dxfId="114" priority="29" operator="containsText" text="二丁目南">
      <formula>NOT(ISERROR(SEARCH("二丁目南",C9)))</formula>
    </cfRule>
    <cfRule type="containsText" dxfId="113" priority="30" operator="containsText" text="二丁目北">
      <formula>NOT(ISERROR(SEARCH("二丁目北",C9)))</formula>
    </cfRule>
    <cfRule type="containsText" dxfId="112" priority="31" operator="containsText" text="三丁目東">
      <formula>NOT(ISERROR(SEARCH("三丁目東",C9)))</formula>
    </cfRule>
    <cfRule type="containsText" dxfId="111" priority="32" operator="containsText" text="三丁目西">
      <formula>NOT(ISERROR(SEARCH("三丁目西",C9)))</formula>
    </cfRule>
    <cfRule type="containsText" dxfId="110" priority="33" operator="containsText" text="四丁目東">
      <formula>NOT(ISERROR(SEARCH("四丁目東",C9)))</formula>
    </cfRule>
    <cfRule type="containsText" dxfId="109" priority="34" operator="containsText" text="四丁目西">
      <formula>NOT(ISERROR(SEARCH("四丁目西",C9)))</formula>
    </cfRule>
    <cfRule type="containsText" dxfId="108" priority="35" operator="containsText" text="一丁目南">
      <formula>NOT(ISERROR(SEARCH("一丁目南",C9)))</formula>
    </cfRule>
  </conditionalFormatting>
  <conditionalFormatting sqref="H3:K3">
    <cfRule type="containsText" dxfId="107" priority="1" operator="containsText" text="一丁目北">
      <formula>NOT(ISERROR(SEARCH("一丁目北",H3)))</formula>
    </cfRule>
    <cfRule type="containsText" dxfId="106" priority="2" operator="containsText" text="二丁目南">
      <formula>NOT(ISERROR(SEARCH("二丁目南",H3)))</formula>
    </cfRule>
    <cfRule type="containsText" dxfId="105" priority="3" operator="containsText" text="二丁目北">
      <formula>NOT(ISERROR(SEARCH("二丁目北",H3)))</formula>
    </cfRule>
    <cfRule type="containsText" dxfId="104" priority="4" operator="containsText" text="三丁目東">
      <formula>NOT(ISERROR(SEARCH("三丁目東",H3)))</formula>
    </cfRule>
    <cfRule type="containsText" dxfId="103" priority="5" operator="containsText" text="三丁目西">
      <formula>NOT(ISERROR(SEARCH("三丁目西",H3)))</formula>
    </cfRule>
    <cfRule type="containsText" dxfId="102" priority="6" operator="containsText" text="四丁目東">
      <formula>NOT(ISERROR(SEARCH("四丁目東",H3)))</formula>
    </cfRule>
    <cfRule type="containsText" dxfId="101" priority="7" operator="containsText" text="四丁目西">
      <formula>NOT(ISERROR(SEARCH("四丁目西",H3)))</formula>
    </cfRule>
    <cfRule type="containsText" dxfId="100" priority="8" operator="containsText" text="一丁目南">
      <formula>NOT(ISERROR(SEARCH("一丁目南",H3)))</formula>
    </cfRule>
    <cfRule type="expression" dxfId="99" priority="9">
      <formula>"一丁目南"</formula>
    </cfRule>
  </conditionalFormatting>
  <conditionalFormatting sqref="I9">
    <cfRule type="containsText" dxfId="98" priority="20" operator="containsText" text="二丁目南">
      <formula>NOT(ISERROR(SEARCH("二丁目南",I9)))</formula>
    </cfRule>
    <cfRule type="containsText" dxfId="97" priority="21" operator="containsText" text="二丁目北">
      <formula>NOT(ISERROR(SEARCH("二丁目北",I9)))</formula>
    </cfRule>
    <cfRule type="containsText" dxfId="96" priority="22" operator="containsText" text="三丁目東">
      <formula>NOT(ISERROR(SEARCH("三丁目東",I9)))</formula>
    </cfRule>
    <cfRule type="containsText" dxfId="95" priority="23" operator="containsText" text="三丁目西">
      <formula>NOT(ISERROR(SEARCH("三丁目西",I9)))</formula>
    </cfRule>
    <cfRule type="containsText" dxfId="94" priority="24" operator="containsText" text="四丁目東">
      <formula>NOT(ISERROR(SEARCH("四丁目東",I9)))</formula>
    </cfRule>
    <cfRule type="containsText" dxfId="93" priority="25" operator="containsText" text="四丁目西">
      <formula>NOT(ISERROR(SEARCH("四丁目西",I9)))</formula>
    </cfRule>
    <cfRule type="containsText" dxfId="92" priority="26" operator="containsText" text="一丁目南">
      <formula>NOT(ISERROR(SEARCH("一丁目南",I9)))</formula>
    </cfRule>
    <cfRule type="expression" dxfId="91" priority="27">
      <formula>"一丁目南"</formula>
    </cfRule>
    <cfRule type="containsText" dxfId="90" priority="19" operator="containsText" text="一丁目北">
      <formula>NOT(ISERROR(SEARCH("一丁目北",I9)))</formula>
    </cfRule>
  </conditionalFormatting>
  <printOptions horizontalCentered="1"/>
  <pageMargins left="0" right="0" top="0.74803149606299213" bottom="0.74803149606299213" header="0.31496062992125984" footer="0.31496062992125984"/>
  <pageSetup paperSize="9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D6A3CA-6244-44AA-A213-19FBF0851040}">
          <x14:formula1>
            <xm:f>使い方!$B$1:$I$1</xm:f>
          </x14:formula1>
          <xm:sqref>B3:E3 H3:K3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7"/>
  <sheetViews>
    <sheetView workbookViewId="0">
      <selection activeCell="G5" sqref="G5"/>
    </sheetView>
  </sheetViews>
  <sheetFormatPr defaultRowHeight="13.2" x14ac:dyDescent="0.2"/>
  <cols>
    <col min="1" max="1" width="6.44140625" customWidth="1"/>
    <col min="2" max="5" width="16.21875" customWidth="1"/>
    <col min="6" max="6" width="2.33203125" customWidth="1"/>
    <col min="7" max="7" width="6.33203125" customWidth="1"/>
    <col min="8" max="11" width="16.21875" customWidth="1"/>
    <col min="12" max="12" width="5.77734375" customWidth="1"/>
    <col min="13" max="13" width="35.77734375" customWidth="1"/>
  </cols>
  <sheetData>
    <row r="1" spans="1:16" ht="36" customHeight="1" x14ac:dyDescent="0.2">
      <c r="A1" s="85" t="s">
        <v>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6"/>
      <c r="M1" s="6"/>
    </row>
    <row r="2" spans="1:16" ht="24" customHeight="1" x14ac:dyDescent="0.2">
      <c r="A2" s="23"/>
      <c r="B2" s="86" t="s">
        <v>40</v>
      </c>
      <c r="C2" s="86"/>
      <c r="D2" s="86"/>
      <c r="E2" s="86"/>
      <c r="G2" s="23"/>
      <c r="H2" s="86" t="s">
        <v>41</v>
      </c>
      <c r="I2" s="86"/>
      <c r="J2" s="86"/>
      <c r="K2" s="86"/>
      <c r="L2" s="6"/>
      <c r="M2" s="6"/>
    </row>
    <row r="3" spans="1:16" ht="24" customHeight="1" x14ac:dyDescent="0.2">
      <c r="A3" s="24" t="s">
        <v>39</v>
      </c>
      <c r="B3" s="2">
        <v>1</v>
      </c>
      <c r="C3" s="2">
        <v>2</v>
      </c>
      <c r="D3" s="2">
        <v>3</v>
      </c>
      <c r="E3" s="2">
        <v>4</v>
      </c>
      <c r="G3" s="24" t="s">
        <v>39</v>
      </c>
      <c r="H3" s="2">
        <v>1</v>
      </c>
      <c r="I3" s="2">
        <v>2</v>
      </c>
      <c r="J3" s="2">
        <v>3</v>
      </c>
      <c r="K3" s="2">
        <v>4</v>
      </c>
      <c r="L3" s="6"/>
      <c r="M3" s="6"/>
    </row>
    <row r="4" spans="1:16" ht="60" customHeight="1" x14ac:dyDescent="0.2">
      <c r="A4" s="24" t="s">
        <v>5</v>
      </c>
      <c r="B4" s="46" t="s">
        <v>21</v>
      </c>
      <c r="C4" s="46" t="s">
        <v>22</v>
      </c>
      <c r="D4" s="46" t="s">
        <v>20</v>
      </c>
      <c r="E4" s="46" t="s">
        <v>19</v>
      </c>
      <c r="G4" s="24" t="s">
        <v>5</v>
      </c>
      <c r="H4" s="46" t="s">
        <v>18</v>
      </c>
      <c r="I4" s="46" t="s">
        <v>23</v>
      </c>
      <c r="J4" s="46" t="s">
        <v>10</v>
      </c>
      <c r="K4" s="46" t="s">
        <v>17</v>
      </c>
      <c r="L4" s="6"/>
      <c r="M4" s="56" t="s">
        <v>65</v>
      </c>
      <c r="N4" s="55"/>
      <c r="O4" s="55"/>
      <c r="P4" s="55"/>
    </row>
    <row r="5" spans="1:16" ht="60" customHeight="1" x14ac:dyDescent="0.2">
      <c r="A5" s="25" t="s">
        <v>4</v>
      </c>
      <c r="B5" s="20">
        <v>3</v>
      </c>
      <c r="C5" s="20">
        <v>1</v>
      </c>
      <c r="D5" s="20">
        <v>2</v>
      </c>
      <c r="E5" s="20">
        <v>4</v>
      </c>
      <c r="F5" s="22"/>
      <c r="G5" s="25" t="s">
        <v>4</v>
      </c>
      <c r="H5" s="45">
        <v>4</v>
      </c>
      <c r="I5" s="45">
        <v>3</v>
      </c>
      <c r="J5" s="45">
        <v>2</v>
      </c>
      <c r="K5" s="45">
        <v>1</v>
      </c>
      <c r="L5" s="6"/>
      <c r="M5" s="57" t="s">
        <v>59</v>
      </c>
    </row>
    <row r="6" spans="1:16" ht="60" customHeight="1" x14ac:dyDescent="0.2">
      <c r="A6" s="26" t="s">
        <v>3</v>
      </c>
      <c r="B6" s="21">
        <f>IF(B5&gt;0,VLOOKUP(B5,使い方!$E$6:$F$9,2,FALSE),0)</f>
        <v>4</v>
      </c>
      <c r="C6" s="21">
        <f>IF(C5&gt;0,VLOOKUP(C5,使い方!$E$6:$F$9,2,FALSE),0)</f>
        <v>8</v>
      </c>
      <c r="D6" s="21">
        <f>IF(D5&gt;0,VLOOKUP(D5,使い方!$E$6:$F$9,2,FALSE),0)</f>
        <v>6</v>
      </c>
      <c r="E6" s="21">
        <f>IF(E5&gt;0,VLOOKUP(E5,使い方!$E$6:$F$9,2,FALSE),0)</f>
        <v>2</v>
      </c>
      <c r="F6" s="22"/>
      <c r="G6" s="26" t="s">
        <v>3</v>
      </c>
      <c r="H6" s="21">
        <f>IF(H5&gt;0,VLOOKUP(H5,使い方!$E$6:$F$9,2,FALSE),0)</f>
        <v>2</v>
      </c>
      <c r="I6" s="21">
        <f>IF(I5&gt;0,VLOOKUP(I5,使い方!$E$6:$F$9,2,FALSE),0)</f>
        <v>4</v>
      </c>
      <c r="J6" s="21">
        <f>IF(J5&gt;0,VLOOKUP(J5,使い方!$E$6:$F$9,2,FALSE),0)</f>
        <v>6</v>
      </c>
      <c r="K6" s="21">
        <f>IF(K5&gt;0,VLOOKUP(K5,使い方!$E$6:$F$9,2,FALSE),0)</f>
        <v>8</v>
      </c>
      <c r="L6" s="6"/>
      <c r="M6" s="54" t="s">
        <v>88</v>
      </c>
    </row>
    <row r="7" spans="1:16" s="3" customFormat="1" ht="13.5" hidden="1" customHeight="1" x14ac:dyDescent="0.2">
      <c r="A7" s="9" t="s">
        <v>61</v>
      </c>
      <c r="B7" s="9" t="str">
        <f>B4</f>
        <v>三丁目西</v>
      </c>
      <c r="C7" s="9" t="str">
        <f t="shared" ref="C7:K7" si="0">C4</f>
        <v>四丁目東</v>
      </c>
      <c r="D7" s="9" t="str">
        <f t="shared" si="0"/>
        <v>二丁目北</v>
      </c>
      <c r="E7" s="9" t="str">
        <f t="shared" si="0"/>
        <v>二丁目南</v>
      </c>
      <c r="F7" s="9">
        <f t="shared" si="0"/>
        <v>0</v>
      </c>
      <c r="G7" s="9" t="str">
        <f t="shared" si="0"/>
        <v>自治会</v>
      </c>
      <c r="H7" s="9" t="str">
        <f t="shared" si="0"/>
        <v>一丁目北</v>
      </c>
      <c r="I7" s="9" t="str">
        <f t="shared" si="0"/>
        <v>四丁目西</v>
      </c>
      <c r="J7" s="9" t="str">
        <f t="shared" si="0"/>
        <v>三丁目東</v>
      </c>
      <c r="K7" s="9" t="str">
        <f t="shared" si="0"/>
        <v>一丁目南</v>
      </c>
      <c r="L7" s="58"/>
      <c r="M7" s="54" t="s">
        <v>62</v>
      </c>
    </row>
    <row r="8" spans="1:16" ht="13.5" customHeight="1" x14ac:dyDescent="0.2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6"/>
      <c r="M8" s="6"/>
    </row>
    <row r="9" spans="1:16" ht="13.5" customHeight="1" thickBot="1" x14ac:dyDescent="0.25">
      <c r="A9" s="6"/>
      <c r="B9" s="12"/>
      <c r="C9" s="12"/>
      <c r="D9" s="12"/>
      <c r="E9" s="12"/>
      <c r="F9" s="12"/>
      <c r="G9" s="12"/>
      <c r="H9" s="12"/>
      <c r="I9" s="12"/>
      <c r="J9" s="12"/>
      <c r="K9" s="12"/>
      <c r="L9" s="6"/>
      <c r="M9" s="6"/>
    </row>
    <row r="10" spans="1:16" ht="13.5" customHeight="1" x14ac:dyDescent="0.2">
      <c r="A10" s="6"/>
      <c r="B10" s="87" t="s">
        <v>26</v>
      </c>
      <c r="C10" s="90" t="str">
        <f>IF(SUM(B5:E5)&gt;0,HLOOKUP(1,B5:E7,3,FALSE),"")</f>
        <v>四丁目東</v>
      </c>
      <c r="D10" s="91"/>
      <c r="E10" s="13"/>
      <c r="F10" s="13"/>
      <c r="G10" s="13"/>
      <c r="H10" s="87" t="s">
        <v>26</v>
      </c>
      <c r="I10" s="90" t="str">
        <f>IF(SUM(H5:K5)&gt;0,HLOOKUP(1,H5:K7,3,FALSE),"")</f>
        <v>一丁目南</v>
      </c>
      <c r="J10" s="91"/>
      <c r="K10" s="13"/>
      <c r="L10" s="6"/>
      <c r="M10" s="6"/>
    </row>
    <row r="11" spans="1:16" ht="13.5" customHeight="1" x14ac:dyDescent="0.2">
      <c r="A11" s="6"/>
      <c r="B11" s="88"/>
      <c r="C11" s="92"/>
      <c r="D11" s="93"/>
      <c r="E11" s="6"/>
      <c r="F11" s="6"/>
      <c r="G11" s="6"/>
      <c r="H11" s="88"/>
      <c r="I11" s="92"/>
      <c r="J11" s="93"/>
      <c r="K11" s="6"/>
      <c r="L11" s="6"/>
      <c r="M11" s="54" t="s">
        <v>89</v>
      </c>
    </row>
    <row r="12" spans="1:16" ht="13.95" customHeight="1" thickBot="1" x14ac:dyDescent="0.25">
      <c r="A12" s="6"/>
      <c r="B12" s="89"/>
      <c r="C12" s="94"/>
      <c r="D12" s="95"/>
      <c r="E12" s="6"/>
      <c r="F12" s="6"/>
      <c r="G12" s="6"/>
      <c r="H12" s="89"/>
      <c r="I12" s="94"/>
      <c r="J12" s="95"/>
      <c r="K12" s="6"/>
      <c r="L12" s="6"/>
      <c r="M12" s="6"/>
    </row>
    <row r="13" spans="1:16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6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6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ht="31.5" customHeight="1" x14ac:dyDescent="0.2">
      <c r="A17" s="75" t="s">
        <v>84</v>
      </c>
      <c r="B17" s="75"/>
      <c r="C17" s="75"/>
      <c r="D17" s="75"/>
      <c r="E17" s="75"/>
      <c r="F17" s="7"/>
      <c r="G17" s="7"/>
      <c r="H17" s="7"/>
      <c r="I17" s="7"/>
      <c r="J17" s="6"/>
      <c r="K17" s="6"/>
      <c r="L17" s="6"/>
      <c r="M17" s="6"/>
    </row>
  </sheetData>
  <sheetProtection algorithmName="SHA-512" hashValue="vii5cUktOLSvNI/pNYgIFAFOSt0EoRPFKCI7Qq9aL2Up3t+7VT6QsIG4tBlcjgOFcF6C9NQ8JAiwcBAZs6z79w==" saltValue="Z8/v74wo3v4TWUgD0FCw2Q==" spinCount="100000" sheet="1" objects="1" scenarios="1"/>
  <mergeCells count="8">
    <mergeCell ref="A1:K1"/>
    <mergeCell ref="B2:E2"/>
    <mergeCell ref="H2:K2"/>
    <mergeCell ref="A17:E17"/>
    <mergeCell ref="B10:B12"/>
    <mergeCell ref="C10:D12"/>
    <mergeCell ref="H10:H12"/>
    <mergeCell ref="I10:J12"/>
  </mergeCells>
  <phoneticPr fontId="1"/>
  <conditionalFormatting sqref="B4:E4">
    <cfRule type="expression" dxfId="89" priority="36">
      <formula>"一丁目南"</formula>
    </cfRule>
    <cfRule type="containsText" dxfId="88" priority="35" operator="containsText" text="一丁目南">
      <formula>NOT(ISERROR(SEARCH("一丁目南",B4)))</formula>
    </cfRule>
    <cfRule type="containsText" dxfId="87" priority="34" operator="containsText" text="四丁目西">
      <formula>NOT(ISERROR(SEARCH("四丁目西",B4)))</formula>
    </cfRule>
    <cfRule type="containsText" dxfId="86" priority="33" operator="containsText" text="四丁目東">
      <formula>NOT(ISERROR(SEARCH("四丁目東",B4)))</formula>
    </cfRule>
    <cfRule type="containsText" dxfId="85" priority="32" operator="containsText" text="三丁目西">
      <formula>NOT(ISERROR(SEARCH("三丁目西",B4)))</formula>
    </cfRule>
    <cfRule type="containsText" dxfId="84" priority="31" operator="containsText" text="三丁目東">
      <formula>NOT(ISERROR(SEARCH("三丁目東",B4)))</formula>
    </cfRule>
    <cfRule type="containsText" dxfId="83" priority="30" operator="containsText" text="二丁目北">
      <formula>NOT(ISERROR(SEARCH("二丁目北",B4)))</formula>
    </cfRule>
    <cfRule type="containsText" dxfId="82" priority="29" operator="containsText" text="二丁目南">
      <formula>NOT(ISERROR(SEARCH("二丁目南",B4)))</formula>
    </cfRule>
    <cfRule type="containsText" dxfId="81" priority="28" operator="containsText" text="一丁目北">
      <formula>NOT(ISERROR(SEARCH("一丁目北",B4)))</formula>
    </cfRule>
  </conditionalFormatting>
  <conditionalFormatting sqref="C10">
    <cfRule type="containsText" dxfId="80" priority="10" operator="containsText" text="一丁目北">
      <formula>NOT(ISERROR(SEARCH("一丁目北",C10)))</formula>
    </cfRule>
    <cfRule type="containsText" dxfId="79" priority="11" operator="containsText" text="二丁目南">
      <formula>NOT(ISERROR(SEARCH("二丁目南",C10)))</formula>
    </cfRule>
    <cfRule type="containsText" dxfId="78" priority="12" operator="containsText" text="二丁目北">
      <formula>NOT(ISERROR(SEARCH("二丁目北",C10)))</formula>
    </cfRule>
    <cfRule type="containsText" dxfId="77" priority="13" operator="containsText" text="三丁目東">
      <formula>NOT(ISERROR(SEARCH("三丁目東",C10)))</formula>
    </cfRule>
    <cfRule type="containsText" dxfId="76" priority="14" operator="containsText" text="三丁目西">
      <formula>NOT(ISERROR(SEARCH("三丁目西",C10)))</formula>
    </cfRule>
    <cfRule type="containsText" dxfId="75" priority="15" operator="containsText" text="四丁目東">
      <formula>NOT(ISERROR(SEARCH("四丁目東",C10)))</formula>
    </cfRule>
    <cfRule type="containsText" dxfId="74" priority="16" operator="containsText" text="四丁目西">
      <formula>NOT(ISERROR(SEARCH("四丁目西",C10)))</formula>
    </cfRule>
    <cfRule type="containsText" dxfId="73" priority="17" operator="containsText" text="一丁目南">
      <formula>NOT(ISERROR(SEARCH("一丁目南",C10)))</formula>
    </cfRule>
    <cfRule type="expression" dxfId="72" priority="18">
      <formula>"一丁目南"</formula>
    </cfRule>
  </conditionalFormatting>
  <conditionalFormatting sqref="H4:K4">
    <cfRule type="containsText" dxfId="71" priority="19" operator="containsText" text="一丁目北">
      <formula>NOT(ISERROR(SEARCH("一丁目北",H4)))</formula>
    </cfRule>
    <cfRule type="containsText" dxfId="70" priority="20" operator="containsText" text="二丁目南">
      <formula>NOT(ISERROR(SEARCH("二丁目南",H4)))</formula>
    </cfRule>
    <cfRule type="containsText" dxfId="69" priority="21" operator="containsText" text="二丁目北">
      <formula>NOT(ISERROR(SEARCH("二丁目北",H4)))</formula>
    </cfRule>
    <cfRule type="containsText" dxfId="68" priority="22" operator="containsText" text="三丁目東">
      <formula>NOT(ISERROR(SEARCH("三丁目東",H4)))</formula>
    </cfRule>
    <cfRule type="containsText" dxfId="67" priority="23" operator="containsText" text="三丁目西">
      <formula>NOT(ISERROR(SEARCH("三丁目西",H4)))</formula>
    </cfRule>
    <cfRule type="containsText" dxfId="66" priority="24" operator="containsText" text="四丁目東">
      <formula>NOT(ISERROR(SEARCH("四丁目東",H4)))</formula>
    </cfRule>
    <cfRule type="containsText" dxfId="65" priority="25" operator="containsText" text="四丁目西">
      <formula>NOT(ISERROR(SEARCH("四丁目西",H4)))</formula>
    </cfRule>
    <cfRule type="containsText" dxfId="64" priority="26" operator="containsText" text="一丁目南">
      <formula>NOT(ISERROR(SEARCH("一丁目南",H4)))</formula>
    </cfRule>
    <cfRule type="expression" dxfId="63" priority="27">
      <formula>"一丁目南"</formula>
    </cfRule>
  </conditionalFormatting>
  <conditionalFormatting sqref="I10">
    <cfRule type="expression" dxfId="62" priority="9">
      <formula>"一丁目南"</formula>
    </cfRule>
    <cfRule type="containsText" dxfId="61" priority="8" operator="containsText" text="一丁目南">
      <formula>NOT(ISERROR(SEARCH("一丁目南",I10)))</formula>
    </cfRule>
    <cfRule type="containsText" dxfId="60" priority="7" operator="containsText" text="四丁目西">
      <formula>NOT(ISERROR(SEARCH("四丁目西",I10)))</formula>
    </cfRule>
    <cfRule type="containsText" dxfId="59" priority="6" operator="containsText" text="四丁目東">
      <formula>NOT(ISERROR(SEARCH("四丁目東",I10)))</formula>
    </cfRule>
    <cfRule type="containsText" dxfId="58" priority="5" operator="containsText" text="三丁目西">
      <formula>NOT(ISERROR(SEARCH("三丁目西",I10)))</formula>
    </cfRule>
    <cfRule type="containsText" dxfId="57" priority="4" operator="containsText" text="三丁目東">
      <formula>NOT(ISERROR(SEARCH("三丁目東",I10)))</formula>
    </cfRule>
    <cfRule type="containsText" dxfId="56" priority="3" operator="containsText" text="二丁目北">
      <formula>NOT(ISERROR(SEARCH("二丁目北",I10)))</formula>
    </cfRule>
    <cfRule type="containsText" dxfId="55" priority="2" operator="containsText" text="二丁目南">
      <formula>NOT(ISERROR(SEARCH("二丁目南",I10)))</formula>
    </cfRule>
    <cfRule type="containsText" dxfId="54" priority="1" operator="containsText" text="一丁目北">
      <formula>NOT(ISERROR(SEARCH("一丁目北",I10)))</formula>
    </cfRule>
  </conditionalFormatting>
  <pageMargins left="0" right="0" top="0.74803149606299213" bottom="0.74803149606299213" header="0.31496062992125984" footer="0.31496062992125984"/>
  <pageSetup paperSize="9" orientation="landscape" horizontalDpi="4294967293" r:id="rId1"/>
  <ignoredErrors>
    <ignoredError sqref="I10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152B26-40D3-4D3D-946D-EB339BD7FBB9}">
          <x14:formula1>
            <xm:f>使い方!$B$1:$I$1</xm:f>
          </x14:formula1>
          <xm:sqref>B4:E4 H4:K4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8"/>
  <sheetViews>
    <sheetView workbookViewId="0">
      <selection activeCell="L5" sqref="L5"/>
    </sheetView>
  </sheetViews>
  <sheetFormatPr defaultRowHeight="13.2" x14ac:dyDescent="0.2"/>
  <cols>
    <col min="1" max="1" width="6.44140625" customWidth="1"/>
    <col min="2" max="5" width="16.21875" customWidth="1"/>
    <col min="6" max="6" width="2.33203125" customWidth="1"/>
    <col min="7" max="7" width="6.33203125" customWidth="1"/>
    <col min="8" max="11" width="16.21875" customWidth="1"/>
    <col min="12" max="12" width="5.77734375" customWidth="1"/>
    <col min="13" max="13" width="35.77734375" customWidth="1"/>
  </cols>
  <sheetData>
    <row r="1" spans="1:16" ht="36" customHeight="1" x14ac:dyDescent="0.2">
      <c r="A1" s="85" t="s">
        <v>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6"/>
      <c r="M1" s="6"/>
    </row>
    <row r="2" spans="1:16" ht="24" customHeight="1" x14ac:dyDescent="0.2">
      <c r="A2" s="23"/>
      <c r="B2" s="86" t="s">
        <v>40</v>
      </c>
      <c r="C2" s="86"/>
      <c r="D2" s="86"/>
      <c r="E2" s="86"/>
      <c r="G2" s="23"/>
      <c r="H2" s="86" t="s">
        <v>41</v>
      </c>
      <c r="I2" s="86"/>
      <c r="J2" s="86"/>
      <c r="K2" s="86"/>
      <c r="L2" s="6"/>
      <c r="M2" s="6"/>
    </row>
    <row r="3" spans="1:16" ht="24" customHeight="1" x14ac:dyDescent="0.2">
      <c r="A3" s="24" t="s">
        <v>39</v>
      </c>
      <c r="B3" s="2">
        <v>1</v>
      </c>
      <c r="C3" s="2">
        <v>2</v>
      </c>
      <c r="D3" s="2">
        <v>3</v>
      </c>
      <c r="E3" s="2">
        <v>4</v>
      </c>
      <c r="G3" s="24" t="s">
        <v>39</v>
      </c>
      <c r="H3" s="2">
        <v>1</v>
      </c>
      <c r="I3" s="2">
        <v>2</v>
      </c>
      <c r="J3" s="2">
        <v>3</v>
      </c>
      <c r="K3" s="2">
        <v>4</v>
      </c>
      <c r="L3" s="6"/>
      <c r="M3" s="6"/>
    </row>
    <row r="4" spans="1:16" ht="60" customHeight="1" x14ac:dyDescent="0.2">
      <c r="A4" s="24" t="s">
        <v>5</v>
      </c>
      <c r="B4" s="46" t="s">
        <v>38</v>
      </c>
      <c r="C4" s="46" t="s">
        <v>10</v>
      </c>
      <c r="D4" s="46" t="s">
        <v>19</v>
      </c>
      <c r="E4" s="46" t="s">
        <v>18</v>
      </c>
      <c r="G4" s="24" t="s">
        <v>5</v>
      </c>
      <c r="H4" s="46" t="s">
        <v>21</v>
      </c>
      <c r="I4" s="46" t="s">
        <v>20</v>
      </c>
      <c r="J4" s="46" t="s">
        <v>17</v>
      </c>
      <c r="K4" s="46" t="s">
        <v>22</v>
      </c>
      <c r="L4" s="6"/>
      <c r="M4" s="56" t="s">
        <v>65</v>
      </c>
      <c r="N4" s="55"/>
      <c r="O4" s="55"/>
      <c r="P4" s="55"/>
    </row>
    <row r="5" spans="1:16" ht="60" customHeight="1" x14ac:dyDescent="0.2">
      <c r="A5" s="25" t="s">
        <v>4</v>
      </c>
      <c r="B5" s="53">
        <v>3</v>
      </c>
      <c r="C5" s="53">
        <v>4</v>
      </c>
      <c r="D5" s="53">
        <v>1</v>
      </c>
      <c r="E5" s="53">
        <v>2</v>
      </c>
      <c r="F5" s="22"/>
      <c r="G5" s="25" t="s">
        <v>4</v>
      </c>
      <c r="H5" s="53">
        <v>1</v>
      </c>
      <c r="I5" s="53">
        <v>2</v>
      </c>
      <c r="J5" s="53">
        <v>3</v>
      </c>
      <c r="K5" s="53">
        <v>4</v>
      </c>
      <c r="L5" s="6"/>
      <c r="M5" s="57" t="s">
        <v>59</v>
      </c>
    </row>
    <row r="6" spans="1:16" ht="60" customHeight="1" x14ac:dyDescent="0.2">
      <c r="A6" s="26" t="s">
        <v>3</v>
      </c>
      <c r="B6" s="21">
        <f>IF(B5&lt;&gt;"",IF(B5&lt;=4,VLOOKUP(B5,使い方!$H$6:$I$9,2,FALSE),0),0)</f>
        <v>4</v>
      </c>
      <c r="C6" s="21">
        <f>IF(C5&lt;&gt;"",IF(C5&lt;=4,VLOOKUP(C5,使い方!$H$6:$I$9,2,FALSE),0),0)</f>
        <v>2</v>
      </c>
      <c r="D6" s="21">
        <f>IF(D5&lt;&gt;"",IF(D5&lt;=4,VLOOKUP(D5,使い方!$H$6:$I$9,2,FALSE),0),0)</f>
        <v>10</v>
      </c>
      <c r="E6" s="21">
        <f>IF(E5&lt;&gt;"",IF(E5&lt;=4,VLOOKUP(E5,使い方!$H$6:$I$9,2,FALSE),0),0)</f>
        <v>6</v>
      </c>
      <c r="F6" s="22"/>
      <c r="G6" s="26" t="s">
        <v>3</v>
      </c>
      <c r="H6" s="21">
        <f>IF(H5&lt;&gt;"",IF(H5&lt;=4,VLOOKUP(H5,使い方!$H$6:$I$9,2,FALSE),0),0)</f>
        <v>10</v>
      </c>
      <c r="I6" s="21">
        <f>IF(I5&lt;&gt;"",IF(I5&lt;=4,VLOOKUP(I5,使い方!$H$6:$I$9,2,FALSE),0),0)</f>
        <v>6</v>
      </c>
      <c r="J6" s="21">
        <f>IF(J5&lt;&gt;"",IF(J5&lt;=4,VLOOKUP(J5,使い方!$H$6:$I$9,2,FALSE),0),0)</f>
        <v>4</v>
      </c>
      <c r="K6" s="21">
        <f>IF(K5&lt;&gt;"",IF(K5&lt;=4,VLOOKUP(K5,使い方!$H$6:$I$9,2,FALSE),0),0)</f>
        <v>2</v>
      </c>
      <c r="L6" s="6"/>
      <c r="M6" s="54" t="s">
        <v>88</v>
      </c>
    </row>
    <row r="7" spans="1:16" s="3" customFormat="1" ht="13.5" hidden="1" customHeight="1" x14ac:dyDescent="0.2">
      <c r="A7" s="9" t="s">
        <v>61</v>
      </c>
      <c r="B7" s="9" t="str">
        <f>B4</f>
        <v>四丁目西</v>
      </c>
      <c r="C7" s="9" t="str">
        <f t="shared" ref="C7:K7" si="0">C4</f>
        <v>三丁目東</v>
      </c>
      <c r="D7" s="9" t="str">
        <f t="shared" si="0"/>
        <v>二丁目南</v>
      </c>
      <c r="E7" s="9" t="str">
        <f t="shared" si="0"/>
        <v>一丁目北</v>
      </c>
      <c r="F7" s="9"/>
      <c r="G7" s="9"/>
      <c r="H7" s="9" t="str">
        <f t="shared" si="0"/>
        <v>三丁目西</v>
      </c>
      <c r="I7" s="9" t="str">
        <f t="shared" si="0"/>
        <v>二丁目北</v>
      </c>
      <c r="J7" s="9" t="str">
        <f t="shared" si="0"/>
        <v>一丁目南</v>
      </c>
      <c r="K7" s="9" t="str">
        <f t="shared" si="0"/>
        <v>四丁目東</v>
      </c>
      <c r="L7" s="58"/>
      <c r="M7" s="54" t="s">
        <v>62</v>
      </c>
    </row>
    <row r="8" spans="1:16" ht="13.5" customHeight="1" x14ac:dyDescent="0.2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6"/>
      <c r="M8" s="6"/>
    </row>
    <row r="9" spans="1:16" ht="13.5" customHeight="1" thickBot="1" x14ac:dyDescent="0.25">
      <c r="A9" s="6"/>
      <c r="B9" s="12"/>
      <c r="C9" s="12"/>
      <c r="D9" s="12"/>
      <c r="E9" s="12"/>
      <c r="F9" s="12"/>
      <c r="G9" s="12"/>
      <c r="H9" s="12"/>
      <c r="I9" s="12"/>
      <c r="J9" s="12"/>
      <c r="K9" s="12"/>
      <c r="L9" s="6"/>
      <c r="M9" s="6"/>
    </row>
    <row r="10" spans="1:16" ht="13.5" customHeight="1" x14ac:dyDescent="0.2">
      <c r="A10" s="6"/>
      <c r="B10" s="87" t="s">
        <v>26</v>
      </c>
      <c r="C10" s="79" t="str">
        <f>IF(SUM(B6:E6)&gt;0,HLOOKUP(1,B5:E7,3,FALSE),"")</f>
        <v>二丁目南</v>
      </c>
      <c r="D10" s="80"/>
      <c r="E10" s="13"/>
      <c r="F10" s="13"/>
      <c r="G10" s="13"/>
      <c r="H10" s="87" t="s">
        <v>26</v>
      </c>
      <c r="I10" s="79" t="str">
        <f>IF(SUM(H6:K6)&gt;0,HLOOKUP(1,H5:K7,3,FALSE),"")</f>
        <v>三丁目西</v>
      </c>
      <c r="J10" s="80"/>
      <c r="K10" s="13"/>
      <c r="L10" s="6"/>
      <c r="M10" s="6"/>
    </row>
    <row r="11" spans="1:16" ht="13.5" customHeight="1" x14ac:dyDescent="0.2">
      <c r="A11" s="6"/>
      <c r="B11" s="88"/>
      <c r="C11" s="81"/>
      <c r="D11" s="82"/>
      <c r="E11" s="6"/>
      <c r="F11" s="6"/>
      <c r="G11" s="6"/>
      <c r="H11" s="88"/>
      <c r="I11" s="81"/>
      <c r="J11" s="82"/>
      <c r="K11" s="6"/>
      <c r="L11" s="6"/>
      <c r="M11" s="54" t="s">
        <v>89</v>
      </c>
    </row>
    <row r="12" spans="1:16" ht="13.95" customHeight="1" thickBot="1" x14ac:dyDescent="0.25">
      <c r="A12" s="6"/>
      <c r="B12" s="89"/>
      <c r="C12" s="83"/>
      <c r="D12" s="84"/>
      <c r="E12" s="6"/>
      <c r="F12" s="6"/>
      <c r="G12" s="6"/>
      <c r="H12" s="89"/>
      <c r="I12" s="83"/>
      <c r="J12" s="84"/>
      <c r="K12" s="6"/>
      <c r="L12" s="6"/>
      <c r="M12" s="6"/>
    </row>
    <row r="13" spans="1:16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6" ht="13.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6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ht="31.5" customHeight="1" x14ac:dyDescent="0.2">
      <c r="A18" s="75" t="s">
        <v>83</v>
      </c>
      <c r="B18" s="75"/>
      <c r="C18" s="75"/>
      <c r="D18" s="75"/>
      <c r="E18" s="75"/>
      <c r="F18" s="7"/>
      <c r="G18" s="7"/>
      <c r="H18" s="7"/>
      <c r="I18" s="7"/>
      <c r="J18" s="6"/>
      <c r="K18" s="6"/>
      <c r="L18" s="6"/>
      <c r="M18" s="6"/>
    </row>
  </sheetData>
  <sheetProtection algorithmName="SHA-512" hashValue="yLGQpnFq08PKT7qw00yOgCTCawR4qcvkhBndDMFl4NIaGaB7mVIqpqMDSnzWPsxE/vw0q7Ne8O6PqHN2Bt23zg==" saltValue="FX2M66GfvqmdGzjYIkIBtg==" spinCount="100000" sheet="1" objects="1" scenarios="1"/>
  <mergeCells count="8">
    <mergeCell ref="A1:K1"/>
    <mergeCell ref="B2:E2"/>
    <mergeCell ref="H2:K2"/>
    <mergeCell ref="A18:E18"/>
    <mergeCell ref="B10:B12"/>
    <mergeCell ref="C10:D12"/>
    <mergeCell ref="H10:H12"/>
    <mergeCell ref="I10:J12"/>
  </mergeCells>
  <phoneticPr fontId="1"/>
  <conditionalFormatting sqref="B4:E4">
    <cfRule type="expression" dxfId="53" priority="36">
      <formula>"一丁目南"</formula>
    </cfRule>
    <cfRule type="containsText" dxfId="52" priority="28" operator="containsText" text="一丁目北">
      <formula>NOT(ISERROR(SEARCH("一丁目北",B4)))</formula>
    </cfRule>
    <cfRule type="containsText" dxfId="51" priority="35" operator="containsText" text="一丁目南">
      <formula>NOT(ISERROR(SEARCH("一丁目南",B4)))</formula>
    </cfRule>
    <cfRule type="containsText" dxfId="50" priority="34" operator="containsText" text="四丁目西">
      <formula>NOT(ISERROR(SEARCH("四丁目西",B4)))</formula>
    </cfRule>
    <cfRule type="containsText" dxfId="49" priority="33" operator="containsText" text="四丁目東">
      <formula>NOT(ISERROR(SEARCH("四丁目東",B4)))</formula>
    </cfRule>
    <cfRule type="containsText" dxfId="48" priority="32" operator="containsText" text="三丁目西">
      <formula>NOT(ISERROR(SEARCH("三丁目西",B4)))</formula>
    </cfRule>
    <cfRule type="containsText" dxfId="47" priority="31" operator="containsText" text="三丁目東">
      <formula>NOT(ISERROR(SEARCH("三丁目東",B4)))</formula>
    </cfRule>
    <cfRule type="containsText" dxfId="46" priority="30" operator="containsText" text="二丁目北">
      <formula>NOT(ISERROR(SEARCH("二丁目北",B4)))</formula>
    </cfRule>
    <cfRule type="containsText" dxfId="45" priority="29" operator="containsText" text="二丁目南">
      <formula>NOT(ISERROR(SEARCH("二丁目南",B4)))</formula>
    </cfRule>
  </conditionalFormatting>
  <conditionalFormatting sqref="C10">
    <cfRule type="containsText" dxfId="44" priority="2" operator="containsText" text="二丁目南">
      <formula>NOT(ISERROR(SEARCH("二丁目南",C10)))</formula>
    </cfRule>
    <cfRule type="containsText" dxfId="43" priority="3" operator="containsText" text="二丁目北">
      <formula>NOT(ISERROR(SEARCH("二丁目北",C10)))</formula>
    </cfRule>
    <cfRule type="containsText" dxfId="42" priority="4" operator="containsText" text="三丁目東">
      <formula>NOT(ISERROR(SEARCH("三丁目東",C10)))</formula>
    </cfRule>
    <cfRule type="containsText" dxfId="41" priority="5" operator="containsText" text="三丁目西">
      <formula>NOT(ISERROR(SEARCH("三丁目西",C10)))</formula>
    </cfRule>
    <cfRule type="containsText" dxfId="40" priority="6" operator="containsText" text="四丁目東">
      <formula>NOT(ISERROR(SEARCH("四丁目東",C10)))</formula>
    </cfRule>
    <cfRule type="containsText" dxfId="39" priority="7" operator="containsText" text="四丁目西">
      <formula>NOT(ISERROR(SEARCH("四丁目西",C10)))</formula>
    </cfRule>
    <cfRule type="containsText" dxfId="38" priority="8" operator="containsText" text="一丁目南">
      <formula>NOT(ISERROR(SEARCH("一丁目南",C10)))</formula>
    </cfRule>
    <cfRule type="expression" dxfId="37" priority="9">
      <formula>"一丁目南"</formula>
    </cfRule>
    <cfRule type="containsText" dxfId="36" priority="1" operator="containsText" text="一丁目北">
      <formula>NOT(ISERROR(SEARCH("一丁目北",C10)))</formula>
    </cfRule>
  </conditionalFormatting>
  <conditionalFormatting sqref="H4:K4">
    <cfRule type="containsText" dxfId="35" priority="20" operator="containsText" text="二丁目南">
      <formula>NOT(ISERROR(SEARCH("二丁目南",H4)))</formula>
    </cfRule>
    <cfRule type="containsText" dxfId="34" priority="21" operator="containsText" text="二丁目北">
      <formula>NOT(ISERROR(SEARCH("二丁目北",H4)))</formula>
    </cfRule>
    <cfRule type="containsText" dxfId="33" priority="22" operator="containsText" text="三丁目東">
      <formula>NOT(ISERROR(SEARCH("三丁目東",H4)))</formula>
    </cfRule>
    <cfRule type="containsText" dxfId="32" priority="23" operator="containsText" text="三丁目西">
      <formula>NOT(ISERROR(SEARCH("三丁目西",H4)))</formula>
    </cfRule>
    <cfRule type="containsText" dxfId="31" priority="24" operator="containsText" text="四丁目東">
      <formula>NOT(ISERROR(SEARCH("四丁目東",H4)))</formula>
    </cfRule>
    <cfRule type="containsText" dxfId="30" priority="25" operator="containsText" text="四丁目西">
      <formula>NOT(ISERROR(SEARCH("四丁目西",H4)))</formula>
    </cfRule>
    <cfRule type="containsText" dxfId="29" priority="26" operator="containsText" text="一丁目南">
      <formula>NOT(ISERROR(SEARCH("一丁目南",H4)))</formula>
    </cfRule>
    <cfRule type="expression" dxfId="28" priority="27">
      <formula>"一丁目南"</formula>
    </cfRule>
    <cfRule type="containsText" dxfId="27" priority="19" operator="containsText" text="一丁目北">
      <formula>NOT(ISERROR(SEARCH("一丁目北",H4)))</formula>
    </cfRule>
  </conditionalFormatting>
  <conditionalFormatting sqref="I10">
    <cfRule type="containsText" dxfId="26" priority="10" operator="containsText" text="一丁目北">
      <formula>NOT(ISERROR(SEARCH("一丁目北",I10)))</formula>
    </cfRule>
    <cfRule type="expression" dxfId="25" priority="18">
      <formula>"一丁目南"</formula>
    </cfRule>
    <cfRule type="containsText" dxfId="24" priority="17" operator="containsText" text="一丁目南">
      <formula>NOT(ISERROR(SEARCH("一丁目南",I10)))</formula>
    </cfRule>
    <cfRule type="containsText" dxfId="23" priority="16" operator="containsText" text="四丁目西">
      <formula>NOT(ISERROR(SEARCH("四丁目西",I10)))</formula>
    </cfRule>
    <cfRule type="containsText" dxfId="22" priority="15" operator="containsText" text="四丁目東">
      <formula>NOT(ISERROR(SEARCH("四丁目東",I10)))</formula>
    </cfRule>
    <cfRule type="containsText" dxfId="21" priority="14" operator="containsText" text="三丁目西">
      <formula>NOT(ISERROR(SEARCH("三丁目西",I10)))</formula>
    </cfRule>
    <cfRule type="containsText" dxfId="20" priority="13" operator="containsText" text="三丁目東">
      <formula>NOT(ISERROR(SEARCH("三丁目東",I10)))</formula>
    </cfRule>
    <cfRule type="containsText" dxfId="19" priority="12" operator="containsText" text="二丁目北">
      <formula>NOT(ISERROR(SEARCH("二丁目北",I10)))</formula>
    </cfRule>
    <cfRule type="containsText" dxfId="18" priority="11" operator="containsText" text="二丁目南">
      <formula>NOT(ISERROR(SEARCH("二丁目南",I10)))</formula>
    </cfRule>
  </conditionalFormatting>
  <pageMargins left="0" right="0" top="0.74803149606299213" bottom="0.74803149606299213" header="0.31496062992125984" footer="0.31496062992125984"/>
  <pageSetup paperSize="9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C8B72A8-C793-488D-97DD-73D10EBAE9FB}">
          <x14:formula1>
            <xm:f>使い方!$B$1:$I$1</xm:f>
          </x14:formula1>
          <xm:sqref>B4:E4 H4:K4</xm:sqref>
        </x14:dataValidation>
        <x14:dataValidation type="list" allowBlank="1" showInputMessage="1" showErrorMessage="1" xr:uid="{625EF9DC-DB97-4468-B900-A32ED511DAEC}">
          <x14:formula1>
            <xm:f>使い方!$B$2:$F$2</xm:f>
          </x14:formula1>
          <xm:sqref>B5:E5 H5:K5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27"/>
  <sheetViews>
    <sheetView tabSelected="1" zoomScaleNormal="100" workbookViewId="0">
      <selection activeCell="L17" sqref="L17:O17"/>
    </sheetView>
  </sheetViews>
  <sheetFormatPr defaultRowHeight="13.2" x14ac:dyDescent="0.2"/>
  <cols>
    <col min="1" max="1" width="18.6640625" customWidth="1"/>
    <col min="2" max="2" width="7.21875" customWidth="1"/>
    <col min="3" max="3" width="8.44140625" customWidth="1"/>
    <col min="4" max="4" width="7.21875" customWidth="1"/>
    <col min="5" max="5" width="8.44140625" customWidth="1"/>
    <col min="6" max="6" width="7.21875" customWidth="1"/>
    <col min="7" max="7" width="8.44140625" customWidth="1"/>
    <col min="8" max="8" width="7.21875" customWidth="1"/>
    <col min="9" max="9" width="8.44140625" customWidth="1"/>
    <col min="10" max="10" width="7.21875" customWidth="1"/>
    <col min="11" max="11" width="8.44140625" customWidth="1"/>
    <col min="12" max="12" width="7.21875" customWidth="1"/>
    <col min="13" max="13" width="8.44140625" customWidth="1"/>
    <col min="14" max="14" width="7.21875" customWidth="1"/>
    <col min="15" max="15" width="8.44140625" customWidth="1"/>
    <col min="16" max="16" width="7.21875" customWidth="1"/>
    <col min="17" max="17" width="8.44140625" customWidth="1"/>
  </cols>
  <sheetData>
    <row r="1" spans="1:23" ht="41.25" customHeight="1" x14ac:dyDescent="0.2">
      <c r="A1" s="66"/>
      <c r="B1" s="66" t="s">
        <v>94</v>
      </c>
      <c r="C1" s="67">
        <v>41</v>
      </c>
      <c r="D1" s="66" t="s">
        <v>95</v>
      </c>
      <c r="E1" s="66" t="s">
        <v>64</v>
      </c>
      <c r="F1" s="66"/>
      <c r="G1" s="66"/>
      <c r="H1" s="66"/>
      <c r="I1" s="66"/>
      <c r="J1" s="66"/>
      <c r="K1" s="66"/>
      <c r="L1" s="66"/>
      <c r="M1" s="66"/>
      <c r="N1" s="104">
        <v>45942</v>
      </c>
      <c r="O1" s="105"/>
      <c r="P1" s="105"/>
      <c r="Q1" s="105"/>
    </row>
    <row r="2" spans="1:23" ht="30" customHeight="1" x14ac:dyDescent="0.2">
      <c r="A2" s="122" t="s">
        <v>16</v>
      </c>
      <c r="B2" s="96" t="s">
        <v>17</v>
      </c>
      <c r="C2" s="96"/>
      <c r="D2" s="96" t="s">
        <v>18</v>
      </c>
      <c r="E2" s="96"/>
      <c r="F2" s="96" t="s">
        <v>19</v>
      </c>
      <c r="G2" s="96"/>
      <c r="H2" s="96" t="s">
        <v>20</v>
      </c>
      <c r="I2" s="96"/>
      <c r="J2" s="96" t="s">
        <v>10</v>
      </c>
      <c r="K2" s="96"/>
      <c r="L2" s="96" t="s">
        <v>21</v>
      </c>
      <c r="M2" s="96"/>
      <c r="N2" s="96" t="s">
        <v>22</v>
      </c>
      <c r="O2" s="96"/>
      <c r="P2" s="96" t="s">
        <v>23</v>
      </c>
      <c r="Q2" s="96"/>
      <c r="S2" s="4" t="s">
        <v>63</v>
      </c>
    </row>
    <row r="3" spans="1:23" ht="25.5" customHeight="1" thickBot="1" x14ac:dyDescent="0.25">
      <c r="A3" s="123"/>
      <c r="B3" s="43" t="s">
        <v>14</v>
      </c>
      <c r="C3" s="44" t="s">
        <v>15</v>
      </c>
      <c r="D3" s="43" t="s">
        <v>14</v>
      </c>
      <c r="E3" s="44" t="s">
        <v>15</v>
      </c>
      <c r="F3" s="43" t="s">
        <v>14</v>
      </c>
      <c r="G3" s="44" t="s">
        <v>15</v>
      </c>
      <c r="H3" s="43" t="s">
        <v>14</v>
      </c>
      <c r="I3" s="44" t="s">
        <v>15</v>
      </c>
      <c r="J3" s="43" t="s">
        <v>14</v>
      </c>
      <c r="K3" s="44" t="s">
        <v>15</v>
      </c>
      <c r="L3" s="43" t="s">
        <v>14</v>
      </c>
      <c r="M3" s="44" t="s">
        <v>15</v>
      </c>
      <c r="N3" s="43" t="s">
        <v>14</v>
      </c>
      <c r="O3" s="44" t="s">
        <v>15</v>
      </c>
      <c r="P3" s="43" t="s">
        <v>14</v>
      </c>
      <c r="Q3" s="44" t="s">
        <v>15</v>
      </c>
      <c r="S3" s="15"/>
      <c r="T3" s="14"/>
      <c r="U3" s="14"/>
      <c r="V3" s="14"/>
      <c r="W3" s="14"/>
    </row>
    <row r="4" spans="1:23" ht="39.75" customHeight="1" x14ac:dyDescent="0.2">
      <c r="A4" s="41" t="s">
        <v>55</v>
      </c>
      <c r="B4" s="42">
        <f>SUMIF(玉入れ60才以上!$B$4:$I$4,$B$2,玉入れ60才以上!$B$8:$I$8)</f>
        <v>5</v>
      </c>
      <c r="C4" s="60">
        <f>SUMIF(玉入れ60才以上!$B$4:$I$4,$B$2,玉入れ60才以上!$B$9:$I$9)</f>
        <v>4</v>
      </c>
      <c r="D4" s="42">
        <f>SUMIF(玉入れ60才以上!$B$4:$I$4,$D$2,玉入れ60才以上!$B$8:$I$8)</f>
        <v>7</v>
      </c>
      <c r="E4" s="60">
        <f>SUMIF(玉入れ60才以上!$B$4:$I$4,$D$2,玉入れ60才以上!$B$9:$I$9)</f>
        <v>2</v>
      </c>
      <c r="F4" s="42">
        <f>SUMIF(玉入れ60才以上!$B$4:$I$4,$F$2,玉入れ60才以上!$B$8:$I$8)</f>
        <v>6</v>
      </c>
      <c r="G4" s="60">
        <f>SUMIF(玉入れ60才以上!$B$4:$I$4,$F$2,玉入れ60才以上!$B$9:$I$9)</f>
        <v>3</v>
      </c>
      <c r="H4" s="42">
        <f>SUMIF(玉入れ60才以上!$B$4:$I$4,$H$2,玉入れ60才以上!$B$8:$I$8)</f>
        <v>1</v>
      </c>
      <c r="I4" s="60">
        <f>SUMIF(玉入れ60才以上!$B$4:$I$4,$H$2,玉入れ60才以上!$B$9:$I$9)</f>
        <v>10</v>
      </c>
      <c r="J4" s="42">
        <f>SUMIF(玉入れ60才以上!$B$4:$I$4,$J$2,玉入れ60才以上!$B$8:$I$8)</f>
        <v>8</v>
      </c>
      <c r="K4" s="60">
        <f>SUMIF(玉入れ60才以上!$B$4:$I$4,$J$2,玉入れ60才以上!$B$9:$I$9)</f>
        <v>1</v>
      </c>
      <c r="L4" s="42">
        <f>SUMIF(玉入れ60才以上!$B$4:$I$4,$L$2,玉入れ60才以上!$B$8:$I$8)</f>
        <v>3</v>
      </c>
      <c r="M4" s="60">
        <f>SUMIF(玉入れ60才以上!$B$4:$I$4,$L$2,玉入れ60才以上!$B$9:$I$9)</f>
        <v>6</v>
      </c>
      <c r="N4" s="42">
        <f>SUMIF(玉入れ60才以上!$B$4:$I$4,$N$2,玉入れ60才以上!$B$8:$I$8)</f>
        <v>2</v>
      </c>
      <c r="O4" s="60">
        <f>SUMIF(玉入れ60才以上!$B$4:$I$4,$N$2,玉入れ60才以上!$B$9:$I$9)</f>
        <v>7</v>
      </c>
      <c r="P4" s="42">
        <f>SUMIF(玉入れ60才以上!$B$4:$I$4,$P$2,玉入れ60才以上!$B$8:$I$8)</f>
        <v>4</v>
      </c>
      <c r="Q4" s="60">
        <f>SUMIF(玉入れ60才以上!$B$4:$I$4,$P$2,玉入れ60才以上!$B$9:$I$9)</f>
        <v>5</v>
      </c>
      <c r="S4" s="15"/>
      <c r="T4" s="14"/>
      <c r="U4" s="14"/>
      <c r="V4" s="14"/>
      <c r="W4" s="14"/>
    </row>
    <row r="5" spans="1:23" ht="39.75" customHeight="1" x14ac:dyDescent="0.2">
      <c r="A5" s="34" t="s">
        <v>54</v>
      </c>
      <c r="B5" s="33">
        <f>SUMIF(玉入れ中学生以上!$B$4:$I$4,$B$2,玉入れ中学生以上!$B$8:$I$8)</f>
        <v>5</v>
      </c>
      <c r="C5" s="61">
        <f>SUMIF(玉入れ中学生以上!$B$4:$I$4,$B$2,玉入れ中学生以上!$B$9:$I$9)</f>
        <v>4</v>
      </c>
      <c r="D5" s="33">
        <f>SUMIF(玉入れ中学生以上!$B$4:$I$4,$D$2,玉入れ中学生以上!$B$8:$I$8)</f>
        <v>8</v>
      </c>
      <c r="E5" s="61">
        <f>SUMIF(玉入れ中学生以上!$B$4:$I$4,$D$2,玉入れ中学生以上!$B$9:$I$9)</f>
        <v>1</v>
      </c>
      <c r="F5" s="33">
        <f>SUMIF(玉入れ中学生以上!$B$4:$I$4,$F$2,玉入れ中学生以上!$B$8:$I$8)</f>
        <v>2</v>
      </c>
      <c r="G5" s="61">
        <f>SUMIF(玉入れ中学生以上!$B$4:$I$4,$F$2,玉入れ中学生以上!$B$9:$I$9)</f>
        <v>7</v>
      </c>
      <c r="H5" s="33">
        <f>SUMIF(玉入れ中学生以上!$B$4:$I$4,$H$2,玉入れ中学生以上!$B$8:$I$8)</f>
        <v>3</v>
      </c>
      <c r="I5" s="61">
        <f>SUMIF(玉入れ中学生以上!$B$4:$I$4,$H$2,玉入れ中学生以上!$B$9:$I$9)</f>
        <v>6</v>
      </c>
      <c r="J5" s="33">
        <f>SUMIF(玉入れ中学生以上!$B$4:$I$4,$J$2,玉入れ中学生以上!$B$8:$I$8)</f>
        <v>7</v>
      </c>
      <c r="K5" s="61">
        <f>SUMIF(玉入れ中学生以上!$B$4:$I$4,$J$2,玉入れ中学生以上!$B$9:$I$9)</f>
        <v>2</v>
      </c>
      <c r="L5" s="33">
        <f>SUMIF(玉入れ中学生以上!$B$4:$I$4,$L$2,玉入れ中学生以上!$B$8:$I$8)</f>
        <v>1</v>
      </c>
      <c r="M5" s="61">
        <f>SUMIF(玉入れ中学生以上!$B$4:$I$4,$L$2,玉入れ中学生以上!$B$9:$I$9)</f>
        <v>10</v>
      </c>
      <c r="N5" s="33">
        <f>SUMIF(玉入れ中学生以上!$B$4:$I$4,$N$2,玉入れ中学生以上!$B$8:$I$8)</f>
        <v>5</v>
      </c>
      <c r="O5" s="61">
        <f>SUMIF(玉入れ中学生以上!$B$4:$I$4,$N$2,玉入れ中学生以上!$B$9:$I$9)</f>
        <v>4</v>
      </c>
      <c r="P5" s="33">
        <f>SUMIF(玉入れ中学生以上!$B$4:$I$4,$P$2,玉入れ中学生以上!$B$8:$I$8)</f>
        <v>4</v>
      </c>
      <c r="Q5" s="61">
        <f>SUMIF(玉入れ中学生以上!$B$4:$I$4,$P$2,玉入れ中学生以上!$B$9:$I$9)</f>
        <v>5</v>
      </c>
    </row>
    <row r="6" spans="1:23" ht="39.75" customHeight="1" x14ac:dyDescent="0.2">
      <c r="A6" s="35" t="s">
        <v>11</v>
      </c>
      <c r="B6" s="33">
        <f>SUMIF(ジャンボボール送り!$B$3:$K$3,$B$2,ジャンボボール送り!$B$4:$K$4)</f>
        <v>3</v>
      </c>
      <c r="C6" s="61">
        <f>SUMIF(ジャンボボール送り!$B$3:$K$3,$B$2,ジャンボボール送り!$B$5:$K$5)</f>
        <v>4</v>
      </c>
      <c r="D6" s="33">
        <f>SUMIF(ジャンボボール送り!$B$3:$K$3,$D$2,ジャンボボール送り!$B$4:$K$4)</f>
        <v>4</v>
      </c>
      <c r="E6" s="61">
        <f>SUMIF(ジャンボボール送り!$B$3:$K$3,$D$2,ジャンボボール送り!$B$5:$K$5)</f>
        <v>2</v>
      </c>
      <c r="F6" s="33">
        <f>SUMIF(ジャンボボール送り!$B$3:$K$3,$F$2,ジャンボボール送り!$B$4:$K$4)</f>
        <v>2</v>
      </c>
      <c r="G6" s="61">
        <f>SUMIF(ジャンボボール送り!$B$3:$K$3,$F$2,ジャンボボール送り!$B$5:$K$5)</f>
        <v>6</v>
      </c>
      <c r="H6" s="33">
        <f>SUMIF(ジャンボボール送り!$B$3:$K$3,$H$2,ジャンボボール送り!$B$4:$K$4)</f>
        <v>1</v>
      </c>
      <c r="I6" s="61">
        <f>SUMIF(ジャンボボール送り!$B$3:$K$3,$H$2,ジャンボボール送り!$B$5:$K$5)</f>
        <v>8</v>
      </c>
      <c r="J6" s="33">
        <f>SUMIF(ジャンボボール送り!$B$3:$K$3,$J$2,ジャンボボール送り!$B$4:$K$4)</f>
        <v>2</v>
      </c>
      <c r="K6" s="61">
        <f>SUMIF(ジャンボボール送り!$B$3:$K$3,$J$2,ジャンボボール送り!$B$5:$K$5)</f>
        <v>6</v>
      </c>
      <c r="L6" s="33">
        <f>SUMIF(ジャンボボール送り!$B$3:$K$3,$L$2,ジャンボボール送り!$B$4:$K$4)</f>
        <v>4</v>
      </c>
      <c r="M6" s="61">
        <f>SUMIF(ジャンボボール送り!$B$3:$K$3,$L$2,ジャンボボール送り!$B$5:$K$5)</f>
        <v>2</v>
      </c>
      <c r="N6" s="33">
        <f>SUMIF(ジャンボボール送り!$B$3:$K$3,$N$2,ジャンボボール送り!$B$4:$K$4)</f>
        <v>1</v>
      </c>
      <c r="O6" s="61">
        <f>SUMIF(ジャンボボール送り!$B$3:$K$3,$N$2,ジャンボボール送り!$B$5:$K$5)</f>
        <v>8</v>
      </c>
      <c r="P6" s="33">
        <f>SUMIF(ジャンボボール送り!$B$3:$K$3,$P$2,ジャンボボール送り!$B$4:$K$4)</f>
        <v>3</v>
      </c>
      <c r="Q6" s="61">
        <f>SUMIF(ジャンボボール送り!$B$3:$K$3,$P$2,ジャンボボール送り!$B$5:$K$5)</f>
        <v>4</v>
      </c>
    </row>
    <row r="7" spans="1:23" ht="39.75" customHeight="1" x14ac:dyDescent="0.2">
      <c r="A7" s="32" t="s">
        <v>7</v>
      </c>
      <c r="B7" s="33">
        <f>SUMIF(ボール運びリレー!$B$3:$K$3,$B$2,ボール運びリレー!$B$4:$K$4)</f>
        <v>3</v>
      </c>
      <c r="C7" s="61">
        <f>SUMIF(ボール運びリレー!$B$3:$K$3,$B$2,ボール運びリレー!$B$5:$K$5)</f>
        <v>4</v>
      </c>
      <c r="D7" s="33">
        <f>SUMIF(ボール運びリレー!$B$3:$K$3,$D$2,ボール運びリレー!$B$4:$K$4)</f>
        <v>1</v>
      </c>
      <c r="E7" s="61">
        <f>SUMIF(ボール運びリレー!$B$3:$K$3,$D$2,ボール運びリレー!$B$5:$K$5)</f>
        <v>8</v>
      </c>
      <c r="F7" s="33">
        <f>SUMIF(ボール運びリレー!$B$3:$K$3,$F$2,ボール運びリレー!$B$4:$K$4)</f>
        <v>4</v>
      </c>
      <c r="G7" s="61">
        <f>SUMIF(ボール運びリレー!$B$3:$K$3,$F$2,ボール運びリレー!$B$5:$K$5)</f>
        <v>2</v>
      </c>
      <c r="H7" s="33">
        <f>SUMIF(ボール運びリレー!$B$3:$K$3,$H$2,ボール運びリレー!$B$4:$K$4)</f>
        <v>2</v>
      </c>
      <c r="I7" s="61">
        <f>SUMIF(ボール運びリレー!$B$3:$K$3,$H$2,ボール運びリレー!$B$5:$K$5)</f>
        <v>6</v>
      </c>
      <c r="J7" s="33">
        <f>SUMIF(ボール運びリレー!$B$3:$K$3,$J$2,ボール運びリレー!$B$4:$K$4)</f>
        <v>4</v>
      </c>
      <c r="K7" s="61">
        <f>SUMIF(ボール運びリレー!$B$3:$K$3,$J$2,ボール運びリレー!$B$5:$K$5)</f>
        <v>2</v>
      </c>
      <c r="L7" s="33">
        <f>SUMIF(ボール運びリレー!$B$3:$K$3,$L$2,ボール運びリレー!$B$4:$K$4)</f>
        <v>1</v>
      </c>
      <c r="M7" s="61">
        <f>SUMIF(ボール運びリレー!$B$3:$K$3,$L$2,ボール運びリレー!$B$5:$K$5)</f>
        <v>8</v>
      </c>
      <c r="N7" s="33">
        <f>SUMIF(ボール運びリレー!$B$3:$K$3,$N$2,ボール運びリレー!$B$4:$K$4)</f>
        <v>2</v>
      </c>
      <c r="O7" s="61">
        <f>SUMIF(ボール運びリレー!$B$3:$K$3,$N$2,ボール運びリレー!$B$5:$K$5)</f>
        <v>6</v>
      </c>
      <c r="P7" s="33">
        <f>SUMIF(ボール運びリレー!$B$3:$K$3,$P$2,ボール運びリレー!$B$4:$K$4)</f>
        <v>3</v>
      </c>
      <c r="Q7" s="61">
        <f>SUMIF(ボール運びリレー!$B$3:$K$3,$P$2,ボール運びリレー!$B$5:$K$5)</f>
        <v>4</v>
      </c>
    </row>
    <row r="8" spans="1:23" ht="39.75" customHeight="1" x14ac:dyDescent="0.2">
      <c r="A8" s="32" t="s">
        <v>12</v>
      </c>
      <c r="B8" s="33">
        <f>SUMIF(おもしろリレー!$B$4:$K$4,$B$2,おもしろリレー!$B$5:$K$5)</f>
        <v>1</v>
      </c>
      <c r="C8" s="61">
        <f>SUMIF(おもしろリレー!$B$4:$K$4,$B$2,おもしろリレー!$B$6:$K$6)</f>
        <v>8</v>
      </c>
      <c r="D8" s="33">
        <f>SUMIF(おもしろリレー!$B$4:$K$4,$D$2,おもしろリレー!$B$5:$K$5)</f>
        <v>4</v>
      </c>
      <c r="E8" s="61">
        <f>SUMIF(おもしろリレー!$B$4:$K$4,$D$2,おもしろリレー!$B$6:$K$6)</f>
        <v>2</v>
      </c>
      <c r="F8" s="33">
        <f>SUMIF(おもしろリレー!$B$4:$K$4,$F$2,おもしろリレー!$B$5:$K$5)</f>
        <v>4</v>
      </c>
      <c r="G8" s="61">
        <f>SUMIF(おもしろリレー!$B$4:$K$4,$F$2,おもしろリレー!$B$6:$K$6)</f>
        <v>2</v>
      </c>
      <c r="H8" s="33">
        <f>SUMIF(おもしろリレー!$B$4:$K$4,$H$2,おもしろリレー!$B$5:$K$5)</f>
        <v>2</v>
      </c>
      <c r="I8" s="61">
        <f>SUMIF(おもしろリレー!$B$4:$K$4,$H$2,おもしろリレー!$B$6:$K$6)</f>
        <v>6</v>
      </c>
      <c r="J8" s="33">
        <f>SUMIF(おもしろリレー!$B$4:$K$4,$J$2,おもしろリレー!$B$5:$K$5)</f>
        <v>2</v>
      </c>
      <c r="K8" s="61">
        <f>SUMIF(おもしろリレー!$B$4:$K$4,$J$2,おもしろリレー!$B$6:$K$6)</f>
        <v>6</v>
      </c>
      <c r="L8" s="33">
        <f>SUMIF(おもしろリレー!$B$4:$K$4,$L$2,おもしろリレー!$B$5:$K$5)</f>
        <v>3</v>
      </c>
      <c r="M8" s="61">
        <f>SUMIF(おもしろリレー!$B$4:$K$4,$L$2,おもしろリレー!$B$6:$K$6)</f>
        <v>4</v>
      </c>
      <c r="N8" s="33">
        <f>SUMIF(おもしろリレー!$B$4:$K$4,$N$2,おもしろリレー!$B$5:$K$5)</f>
        <v>1</v>
      </c>
      <c r="O8" s="61">
        <f>SUMIF(おもしろリレー!$B$4:$K$4,$N$2,おもしろリレー!$B$6:$K$6)</f>
        <v>8</v>
      </c>
      <c r="P8" s="33">
        <f>SUMIF(おもしろリレー!$B$4:$K$4,$P$2,おもしろリレー!$B$5:$K$5)</f>
        <v>3</v>
      </c>
      <c r="Q8" s="61">
        <f>SUMIF(おもしろリレー!$B$4:$K$4,$P$2,おもしろリレー!$B$6:$K$6)</f>
        <v>4</v>
      </c>
    </row>
    <row r="9" spans="1:23" ht="39.75" customHeight="1" thickBot="1" x14ac:dyDescent="0.25">
      <c r="A9" s="39" t="s">
        <v>13</v>
      </c>
      <c r="B9" s="40">
        <f>SUMIF(男女混合対抗リレー!$B$4:$K$4,"一丁目南",男女混合対抗リレー!$B$5:$K$5)</f>
        <v>3</v>
      </c>
      <c r="C9" s="62">
        <f>SUMIF(男女混合対抗リレー!$B$4:$K$4,$B$2,男女混合対抗リレー!$B$6:$K$6)</f>
        <v>4</v>
      </c>
      <c r="D9" s="40">
        <f>SUMIF(男女混合対抗リレー!$B$4:$K$4,$D$2,男女混合対抗リレー!$B$5:$K$5)</f>
        <v>2</v>
      </c>
      <c r="E9" s="62">
        <f>SUMIF(男女混合対抗リレー!$B$4:$K$4,$D$2,男女混合対抗リレー!$B$6:$K$6)</f>
        <v>6</v>
      </c>
      <c r="F9" s="40">
        <f>SUMIF(男女混合対抗リレー!$B$4:$K$4,$F$2,男女混合対抗リレー!$B$5:$K$5)</f>
        <v>1</v>
      </c>
      <c r="G9" s="62">
        <f>SUMIF(男女混合対抗リレー!$B$4:$K$4,$F$2,男女混合対抗リレー!$B$6:$K$6)</f>
        <v>10</v>
      </c>
      <c r="H9" s="40">
        <f>SUMIF(男女混合対抗リレー!$B$4:$K$4,$H$2,男女混合対抗リレー!$B$5:$K$5)</f>
        <v>2</v>
      </c>
      <c r="I9" s="62">
        <f>SUMIF(男女混合対抗リレー!$B$4:$K$4,$H$2,男女混合対抗リレー!$B$6:$K$6)</f>
        <v>6</v>
      </c>
      <c r="J9" s="40">
        <f>SUMIF(男女混合対抗リレー!$B$4:$K$4,$J$2,男女混合対抗リレー!$B$5:$K$5)</f>
        <v>4</v>
      </c>
      <c r="K9" s="62">
        <f>SUMIF(男女混合対抗リレー!$B$4:$K$4,$J$2,男女混合対抗リレー!$B$6:$K$6)</f>
        <v>2</v>
      </c>
      <c r="L9" s="40">
        <f>SUMIF(男女混合対抗リレー!$B$4:$K$4,$L$2,男女混合対抗リレー!$B$5:$K$5)</f>
        <v>1</v>
      </c>
      <c r="M9" s="62">
        <f>SUMIF(男女混合対抗リレー!$B$4:$K$4,$L$2,男女混合対抗リレー!$B$6:$K$6)</f>
        <v>10</v>
      </c>
      <c r="N9" s="40">
        <f>SUMIF(男女混合対抗リレー!$B$4:$K$4,$N$2,男女混合対抗リレー!$B$5:$K$5)</f>
        <v>4</v>
      </c>
      <c r="O9" s="62">
        <f>SUMIF(男女混合対抗リレー!$B$4:$K$4,$N$2,男女混合対抗リレー!$B$6:$K$6)</f>
        <v>2</v>
      </c>
      <c r="P9" s="40">
        <f>SUMIF(男女混合対抗リレー!$B$4:$K$4,$P$2,男女混合対抗リレー!$B$5:$K$5)</f>
        <v>3</v>
      </c>
      <c r="Q9" s="62">
        <f>SUMIF(男女混合対抗リレー!$B$4:$K$4,$P$2,男女混合対抗リレー!$B$6:$K$6)</f>
        <v>4</v>
      </c>
    </row>
    <row r="10" spans="1:23" ht="42" customHeight="1" thickTop="1" x14ac:dyDescent="0.2">
      <c r="A10" s="36" t="s">
        <v>24</v>
      </c>
      <c r="B10" s="37">
        <f>IF(C10&gt;0,RANK(C10,($C$10,$E$10,$G$10,$I$10,$K$10,$M$10,$O$10,$Q$10),0),"")</f>
        <v>5</v>
      </c>
      <c r="C10" s="38">
        <f>SUM(C4:C9)</f>
        <v>28</v>
      </c>
      <c r="D10" s="37">
        <f>IF(E10&gt;0,RANK(E10,($C$10,$E$10,$G$10,$I$10,$K$10,$M$10,$O$10,$Q$10),0),"")</f>
        <v>7</v>
      </c>
      <c r="E10" s="38">
        <f>SUM(E4:E9)</f>
        <v>21</v>
      </c>
      <c r="F10" s="37">
        <f>IF(G10&gt;0,RANK(G10,($C$10,$E$10,$G$10,$I$10,$K$10,$M$10,$O$10,$Q$10),0),"")</f>
        <v>4</v>
      </c>
      <c r="G10" s="38">
        <f>SUM(G4:G9)</f>
        <v>30</v>
      </c>
      <c r="H10" s="37">
        <f>IF(I10&gt;0,RANK(I10,($C$10,$E$10,$G$10,$I$10,$K$10,$M$10,$O$10,$Q$10),0),"")</f>
        <v>1</v>
      </c>
      <c r="I10" s="38">
        <f>SUM(I4:I9)</f>
        <v>42</v>
      </c>
      <c r="J10" s="37">
        <f>IF(K10&gt;0,RANK(K10,($C$10,$E$10,$G$10,$I$10,$K$10,$M$10,$O$10,$Q$10),0),"")</f>
        <v>8</v>
      </c>
      <c r="K10" s="38">
        <f>SUM(K4:K9)</f>
        <v>19</v>
      </c>
      <c r="L10" s="37">
        <f>IF(M10&gt;0,RANK(M10,($C$10,$E$10,$G$10,$I$10,$K$10,$M$10,$O$10,$Q$10),0),"")</f>
        <v>2</v>
      </c>
      <c r="M10" s="38">
        <f>SUM(M4:M9)</f>
        <v>40</v>
      </c>
      <c r="N10" s="37">
        <f>IF(O10&gt;0,RANK(O10,($C$10,$E$10,$G$10,$I$10,$K$10,$M$10,$O$10,$Q$10),0),"")</f>
        <v>3</v>
      </c>
      <c r="O10" s="38">
        <f>SUM(O4:O9)</f>
        <v>35</v>
      </c>
      <c r="P10" s="37">
        <f>IF(Q10&gt;0,RANK(Q10,($C$10,$E$10,$G$10,$I$10,$K$10,$M$10,$O$10,$Q$10),0),"")</f>
        <v>6</v>
      </c>
      <c r="Q10" s="38">
        <f>SUM(Q4:Q9)</f>
        <v>26</v>
      </c>
    </row>
    <row r="11" spans="1:23" ht="13.8" thickBo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1"/>
      <c r="Q11" s="6"/>
    </row>
    <row r="12" spans="1:23" ht="24.75" customHeight="1" thickBot="1" x14ac:dyDescent="0.25">
      <c r="A12" s="6"/>
      <c r="B12" s="101" t="s">
        <v>92</v>
      </c>
      <c r="C12" s="102"/>
      <c r="D12" s="102"/>
      <c r="E12" s="102"/>
      <c r="F12" s="102"/>
      <c r="G12" s="102"/>
      <c r="H12" s="103"/>
      <c r="I12" s="6"/>
      <c r="J12" s="6"/>
      <c r="K12" s="106" t="s">
        <v>32</v>
      </c>
      <c r="L12" s="107"/>
      <c r="M12" s="107"/>
      <c r="N12" s="107"/>
      <c r="O12" s="108"/>
      <c r="P12" s="16" t="s">
        <v>53</v>
      </c>
      <c r="Q12" s="6"/>
    </row>
    <row r="13" spans="1:23" ht="24.75" customHeight="1" thickBot="1" x14ac:dyDescent="0.25">
      <c r="A13" s="6"/>
      <c r="B13" s="118" t="s">
        <v>31</v>
      </c>
      <c r="C13" s="98"/>
      <c r="D13" s="119"/>
      <c r="E13" s="97" t="s">
        <v>30</v>
      </c>
      <c r="F13" s="98"/>
      <c r="G13" s="98"/>
      <c r="H13" s="99"/>
      <c r="I13" s="6"/>
      <c r="J13" s="6"/>
      <c r="K13" s="17" t="s">
        <v>25</v>
      </c>
      <c r="L13" s="135" t="str">
        <f>IF(SUM($B$26:$I$26)&gt;0,CONCATENATE(HLOOKUP(1,B$24:I$25,2,FALSE),"自治会"),"")</f>
        <v>二丁目北自治会</v>
      </c>
      <c r="M13" s="135"/>
      <c r="N13" s="135"/>
      <c r="O13" s="136"/>
      <c r="P13" s="63">
        <f>HLOOKUP(1,B$24:I$26,3,FALSE)</f>
        <v>42</v>
      </c>
      <c r="Q13" s="6"/>
    </row>
    <row r="14" spans="1:23" ht="24.75" customHeight="1" thickTop="1" x14ac:dyDescent="0.2">
      <c r="A14" s="6"/>
      <c r="B14" s="124" t="s">
        <v>51</v>
      </c>
      <c r="C14" s="125"/>
      <c r="D14" s="126"/>
      <c r="E14" s="127" t="str">
        <f>玉入れ60才以上!C13</f>
        <v>二丁目北</v>
      </c>
      <c r="F14" s="125"/>
      <c r="G14" s="125"/>
      <c r="H14" s="128"/>
      <c r="I14" s="6"/>
      <c r="J14" s="6"/>
      <c r="K14" s="18" t="s">
        <v>33</v>
      </c>
      <c r="L14" s="137" t="str">
        <f>IF(SUM($B$26:$I$26)&gt;0,CONCATENATE(HLOOKUP(2,B$24:I$25,2,FALSE),"自治会"),"")</f>
        <v>三丁目西自治会</v>
      </c>
      <c r="M14" s="137"/>
      <c r="N14" s="137"/>
      <c r="O14" s="138"/>
      <c r="P14" s="64">
        <f>HLOOKUP(2,B$24:I$26,3,FALSE)</f>
        <v>40</v>
      </c>
      <c r="Q14" s="6"/>
    </row>
    <row r="15" spans="1:23" ht="24.75" customHeight="1" x14ac:dyDescent="0.2">
      <c r="A15" s="6"/>
      <c r="B15" s="115" t="s">
        <v>52</v>
      </c>
      <c r="C15" s="116"/>
      <c r="D15" s="117"/>
      <c r="E15" s="139" t="str">
        <f>玉入れ中学生以上!C13</f>
        <v>三丁目西</v>
      </c>
      <c r="F15" s="113"/>
      <c r="G15" s="113"/>
      <c r="H15" s="140"/>
      <c r="I15" s="6"/>
      <c r="J15" s="6"/>
      <c r="K15" s="18" t="s">
        <v>34</v>
      </c>
      <c r="L15" s="137" t="str">
        <f>IF(SUM($B$26:$I$26)&gt;0,CONCATENATE(HLOOKUP(3,B$24:I$25,2,FALSE),"自治会"),"")</f>
        <v>四丁目東自治会</v>
      </c>
      <c r="M15" s="137"/>
      <c r="N15" s="137"/>
      <c r="O15" s="138"/>
      <c r="P15" s="64">
        <f>HLOOKUP(3,B$24:I$26,3,FALSE)</f>
        <v>35</v>
      </c>
      <c r="Q15" s="6"/>
    </row>
    <row r="16" spans="1:23" ht="24.75" customHeight="1" x14ac:dyDescent="0.2">
      <c r="A16" s="6"/>
      <c r="B16" s="112" t="s">
        <v>27</v>
      </c>
      <c r="C16" s="113"/>
      <c r="D16" s="114"/>
      <c r="E16" s="120" t="str">
        <f>ジャンボボール送り!C9</f>
        <v>二丁目北</v>
      </c>
      <c r="F16" s="121"/>
      <c r="G16" s="141" t="str">
        <f>ジャンボボール送り!I9</f>
        <v>四丁目東</v>
      </c>
      <c r="H16" s="142"/>
      <c r="I16" s="6"/>
      <c r="J16" s="6"/>
      <c r="K16" s="18" t="s">
        <v>44</v>
      </c>
      <c r="L16" s="137" t="str">
        <f>IF(SUM($B$26:$I$26)&gt;0,CONCATENATE(HLOOKUP(4,B$24:I$25,2,FALSE),"自治会"),"")</f>
        <v>二丁目南自治会</v>
      </c>
      <c r="M16" s="137"/>
      <c r="N16" s="137"/>
      <c r="O16" s="138"/>
      <c r="P16" s="64">
        <f>HLOOKUP(4,B$24:I$26,3,FALSE)</f>
        <v>30</v>
      </c>
      <c r="Q16" s="6"/>
    </row>
    <row r="17" spans="1:17" ht="24.75" customHeight="1" x14ac:dyDescent="0.2">
      <c r="A17" s="6"/>
      <c r="B17" s="112" t="s">
        <v>7</v>
      </c>
      <c r="C17" s="113"/>
      <c r="D17" s="114"/>
      <c r="E17" s="143" t="str">
        <f>ボール運びリレー!C9</f>
        <v>一丁目北</v>
      </c>
      <c r="F17" s="121"/>
      <c r="G17" s="141" t="str">
        <f>ボール運びリレー!I9</f>
        <v>三丁目西</v>
      </c>
      <c r="H17" s="142"/>
      <c r="I17" s="6"/>
      <c r="J17" s="6"/>
      <c r="K17" s="18" t="s">
        <v>47</v>
      </c>
      <c r="L17" s="137" t="str">
        <f>IF(SUM($B$26:$I$26)&gt;0,CONCATENATE(HLOOKUP(5,B$24:I$25,2,FALSE),"自治会"),"")</f>
        <v>一丁目南自治会</v>
      </c>
      <c r="M17" s="137"/>
      <c r="N17" s="137"/>
      <c r="O17" s="138"/>
      <c r="P17" s="64">
        <f>HLOOKUP(5,B$24:I$26,3,FALSE)</f>
        <v>28</v>
      </c>
      <c r="Q17" s="6"/>
    </row>
    <row r="18" spans="1:17" ht="24.75" customHeight="1" x14ac:dyDescent="0.2">
      <c r="A18" s="6"/>
      <c r="B18" s="112" t="s">
        <v>28</v>
      </c>
      <c r="C18" s="113"/>
      <c r="D18" s="114"/>
      <c r="E18" s="143" t="str">
        <f>おもしろリレー!C10</f>
        <v>四丁目東</v>
      </c>
      <c r="F18" s="121"/>
      <c r="G18" s="141" t="str">
        <f>おもしろリレー!I10</f>
        <v>一丁目南</v>
      </c>
      <c r="H18" s="142"/>
      <c r="I18" s="6"/>
      <c r="J18" s="6"/>
      <c r="K18" s="18" t="s">
        <v>45</v>
      </c>
      <c r="L18" s="137" t="str">
        <f>IF(SUM($B$26:$I$26)&gt;0,CONCATENATE(HLOOKUP(6,B$24:I$25,2,FALSE),"自治会"),"")</f>
        <v>四丁目西自治会</v>
      </c>
      <c r="M18" s="137"/>
      <c r="N18" s="137"/>
      <c r="O18" s="138"/>
      <c r="P18" s="64">
        <f>HLOOKUP(6,B$24:I$26,3,FALSE)</f>
        <v>26</v>
      </c>
      <c r="Q18" s="6"/>
    </row>
    <row r="19" spans="1:17" ht="24.75" customHeight="1" thickBot="1" x14ac:dyDescent="0.25">
      <c r="A19" s="6"/>
      <c r="B19" s="109" t="s">
        <v>29</v>
      </c>
      <c r="C19" s="110"/>
      <c r="D19" s="111"/>
      <c r="E19" s="133" t="str">
        <f>男女混合対抗リレー!C10</f>
        <v>二丁目南</v>
      </c>
      <c r="F19" s="134"/>
      <c r="G19" s="131" t="str">
        <f>男女混合対抗リレー!I10</f>
        <v>三丁目西</v>
      </c>
      <c r="H19" s="132"/>
      <c r="I19" s="6"/>
      <c r="J19" s="6"/>
      <c r="K19" s="18" t="s">
        <v>46</v>
      </c>
      <c r="L19" s="137" t="str">
        <f>IF(SUM($B$26:$I$26)&gt;0,CONCATENATE(HLOOKUP(7,B$24:I$25,2,FALSE),"自治会"),"")</f>
        <v>一丁目北自治会</v>
      </c>
      <c r="M19" s="137"/>
      <c r="N19" s="137"/>
      <c r="O19" s="138"/>
      <c r="P19" s="64">
        <f>HLOOKUP(7,B$24:I$26,3,FALSE)</f>
        <v>21</v>
      </c>
      <c r="Q19" s="6"/>
    </row>
    <row r="20" spans="1:17" ht="24.75" customHeight="1" thickBo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19" t="s">
        <v>56</v>
      </c>
      <c r="L20" s="129" t="str">
        <f>IF(SUM($B$26:$I$26)&gt;0,CONCATENATE(HLOOKUP(8,B$24:I$25,2,FALSE),"自治会"),"")</f>
        <v>三丁目東自治会</v>
      </c>
      <c r="M20" s="129"/>
      <c r="N20" s="129"/>
      <c r="O20" s="130"/>
      <c r="P20" s="65">
        <f>HLOOKUP(8,B$24:I$26,3,FALSE)</f>
        <v>19</v>
      </c>
      <c r="Q20" s="6"/>
    </row>
    <row r="21" spans="1:17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x14ac:dyDescent="0.2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100" t="s">
        <v>90</v>
      </c>
      <c r="L22" s="100"/>
      <c r="M22" s="100"/>
      <c r="N22" s="100"/>
      <c r="O22" s="100"/>
      <c r="P22" s="100"/>
      <c r="Q22" s="68"/>
    </row>
    <row r="23" spans="1:17" x14ac:dyDescent="0.2">
      <c r="A23" s="68"/>
      <c r="B23" s="74" t="s">
        <v>93</v>
      </c>
      <c r="C23" s="68"/>
      <c r="D23" s="68"/>
      <c r="E23" s="68"/>
      <c r="F23" s="68"/>
      <c r="G23" s="68"/>
      <c r="H23" s="68"/>
      <c r="I23" s="68"/>
      <c r="J23" s="68"/>
      <c r="K23" s="72" t="s">
        <v>91</v>
      </c>
      <c r="L23" s="73"/>
      <c r="M23" s="73"/>
      <c r="N23" s="73"/>
      <c r="O23" s="73"/>
      <c r="P23" s="73"/>
      <c r="Q23" s="68"/>
    </row>
    <row r="24" spans="1:17" ht="15" x14ac:dyDescent="0.2">
      <c r="A24" s="69" t="s">
        <v>32</v>
      </c>
      <c r="B24" s="70">
        <f>B10</f>
        <v>5</v>
      </c>
      <c r="C24" s="70">
        <f>D10</f>
        <v>7</v>
      </c>
      <c r="D24" s="70">
        <f>F10</f>
        <v>4</v>
      </c>
      <c r="E24" s="70">
        <f>H10</f>
        <v>1</v>
      </c>
      <c r="F24" s="70">
        <f>J10</f>
        <v>8</v>
      </c>
      <c r="G24" s="70">
        <f>L10</f>
        <v>2</v>
      </c>
      <c r="H24" s="70">
        <f>N10</f>
        <v>3</v>
      </c>
      <c r="I24" s="70">
        <f>P10</f>
        <v>6</v>
      </c>
      <c r="J24" s="70" t="s">
        <v>4</v>
      </c>
      <c r="K24" s="68"/>
      <c r="L24" s="68"/>
      <c r="M24" s="68"/>
      <c r="N24" s="68"/>
      <c r="O24" s="68"/>
      <c r="P24" s="68"/>
      <c r="Q24" s="68"/>
    </row>
    <row r="25" spans="1:17" ht="15" x14ac:dyDescent="0.2">
      <c r="A25" s="69" t="s">
        <v>67</v>
      </c>
      <c r="B25" s="71" t="str">
        <f>B2</f>
        <v>一丁目南</v>
      </c>
      <c r="C25" s="71" t="str">
        <f>D2</f>
        <v>一丁目北</v>
      </c>
      <c r="D25" s="71" t="str">
        <f>F2</f>
        <v>二丁目南</v>
      </c>
      <c r="E25" s="71" t="str">
        <f>H2</f>
        <v>二丁目北</v>
      </c>
      <c r="F25" s="71" t="str">
        <f>J2</f>
        <v>三丁目東</v>
      </c>
      <c r="G25" s="71" t="str">
        <f>L2</f>
        <v>三丁目西</v>
      </c>
      <c r="H25" s="71" t="str">
        <f>N2</f>
        <v>四丁目東</v>
      </c>
      <c r="I25" s="71" t="str">
        <f>P2</f>
        <v>四丁目西</v>
      </c>
      <c r="J25" s="70" t="s">
        <v>5</v>
      </c>
      <c r="K25" s="68"/>
      <c r="L25" s="68"/>
      <c r="M25" s="68"/>
      <c r="N25" s="68"/>
      <c r="O25" s="68"/>
      <c r="P25" s="68"/>
      <c r="Q25" s="68"/>
    </row>
    <row r="26" spans="1:17" ht="15" x14ac:dyDescent="0.2">
      <c r="A26" s="69" t="s">
        <v>68</v>
      </c>
      <c r="B26" s="70">
        <f>C10</f>
        <v>28</v>
      </c>
      <c r="C26" s="70">
        <f>E10</f>
        <v>21</v>
      </c>
      <c r="D26" s="70">
        <f>G10</f>
        <v>30</v>
      </c>
      <c r="E26" s="70">
        <f>I10</f>
        <v>42</v>
      </c>
      <c r="F26" s="70">
        <f>K10</f>
        <v>19</v>
      </c>
      <c r="G26" s="70">
        <f>M10</f>
        <v>40</v>
      </c>
      <c r="H26" s="70">
        <f>O10</f>
        <v>35</v>
      </c>
      <c r="I26" s="70">
        <f>Q10</f>
        <v>26</v>
      </c>
      <c r="J26" s="70" t="s">
        <v>3</v>
      </c>
      <c r="K26" s="68"/>
      <c r="L26" s="68"/>
      <c r="M26" s="68"/>
      <c r="N26" s="68"/>
      <c r="O26" s="68"/>
      <c r="P26" s="68"/>
      <c r="Q26" s="68"/>
    </row>
    <row r="27" spans="1:17" x14ac:dyDescent="0.2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</row>
  </sheetData>
  <sheetProtection algorithmName="SHA-512" hashValue="RmC3Zqq4VgiIfd1kIRzREFx1jogaY5+AB1ltape5ujljgQdR1kTmnLk39kKpU+HKF1SP1hMJY0Po/Xik1zjTxw==" saltValue="MTozsfVgwVXOpAUG+JclbQ==" spinCount="100000" sheet="1" objects="1" scenarios="1"/>
  <mergeCells count="39">
    <mergeCell ref="L20:O20"/>
    <mergeCell ref="G19:H19"/>
    <mergeCell ref="E19:F19"/>
    <mergeCell ref="L13:O13"/>
    <mergeCell ref="L14:O14"/>
    <mergeCell ref="L15:O15"/>
    <mergeCell ref="L16:O16"/>
    <mergeCell ref="L17:O17"/>
    <mergeCell ref="L19:O19"/>
    <mergeCell ref="L18:O18"/>
    <mergeCell ref="E15:H15"/>
    <mergeCell ref="G18:H18"/>
    <mergeCell ref="E18:F18"/>
    <mergeCell ref="G17:H17"/>
    <mergeCell ref="E17:F17"/>
    <mergeCell ref="G16:H16"/>
    <mergeCell ref="E16:F16"/>
    <mergeCell ref="A2:A3"/>
    <mergeCell ref="B2:C2"/>
    <mergeCell ref="D2:E2"/>
    <mergeCell ref="F2:G2"/>
    <mergeCell ref="B14:D14"/>
    <mergeCell ref="E14:H14"/>
    <mergeCell ref="H2:I2"/>
    <mergeCell ref="E13:H13"/>
    <mergeCell ref="K22:P22"/>
    <mergeCell ref="B12:H12"/>
    <mergeCell ref="N1:Q1"/>
    <mergeCell ref="K12:O12"/>
    <mergeCell ref="P2:Q2"/>
    <mergeCell ref="N2:O2"/>
    <mergeCell ref="L2:M2"/>
    <mergeCell ref="J2:K2"/>
    <mergeCell ref="B19:D19"/>
    <mergeCell ref="B18:D18"/>
    <mergeCell ref="B17:D17"/>
    <mergeCell ref="B16:D16"/>
    <mergeCell ref="B15:D15"/>
    <mergeCell ref="B13:D13"/>
  </mergeCells>
  <phoneticPr fontId="1"/>
  <conditionalFormatting sqref="B2:Q2">
    <cfRule type="containsText" dxfId="17" priority="1" operator="containsText" text="一丁目北">
      <formula>NOT(ISERROR(SEARCH("一丁目北",B2)))</formula>
    </cfRule>
    <cfRule type="containsText" dxfId="16" priority="2" operator="containsText" text="二丁目南">
      <formula>NOT(ISERROR(SEARCH("二丁目南",B2)))</formula>
    </cfRule>
    <cfRule type="containsText" dxfId="15" priority="3" operator="containsText" text="二丁目北">
      <formula>NOT(ISERROR(SEARCH("二丁目北",B2)))</formula>
    </cfRule>
    <cfRule type="containsText" dxfId="14" priority="4" operator="containsText" text="三丁目東">
      <formula>NOT(ISERROR(SEARCH("三丁目東",B2)))</formula>
    </cfRule>
    <cfRule type="containsText" dxfId="13" priority="5" operator="containsText" text="三丁目西">
      <formula>NOT(ISERROR(SEARCH("三丁目西",B2)))</formula>
    </cfRule>
    <cfRule type="containsText" dxfId="12" priority="6" operator="containsText" text="四丁目東">
      <formula>NOT(ISERROR(SEARCH("四丁目東",B2)))</formula>
    </cfRule>
    <cfRule type="containsText" dxfId="11" priority="7" operator="containsText" text="四丁目西">
      <formula>NOT(ISERROR(SEARCH("四丁目西",B2)))</formula>
    </cfRule>
    <cfRule type="containsText" dxfId="10" priority="8" operator="containsText" text="一丁目南">
      <formula>NOT(ISERROR(SEARCH("一丁目南",B2)))</formula>
    </cfRule>
    <cfRule type="expression" dxfId="9" priority="9">
      <formula>"一丁目南"</formula>
    </cfRule>
  </conditionalFormatting>
  <pageMargins left="0" right="0" top="0" bottom="0" header="0.31496062992125984" footer="0.31496062992125984"/>
  <pageSetup paperSize="9" scale="98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50BC9FA-13FB-4E40-BB91-5F3EB0DC29A4}">
          <x14:formula1>
            <xm:f>使い方!$B$1:$I$1</xm:f>
          </x14:formula1>
          <xm:sqref>B2:Q2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E6EE8-6D68-413C-B69A-9249F15E831F}">
  <dimension ref="A1:I24"/>
  <sheetViews>
    <sheetView workbookViewId="0">
      <selection activeCell="L28" sqref="L28"/>
    </sheetView>
  </sheetViews>
  <sheetFormatPr defaultColWidth="8.88671875" defaultRowHeight="15" x14ac:dyDescent="0.2"/>
  <cols>
    <col min="1" max="1" width="21.33203125" style="47" customWidth="1"/>
    <col min="2" max="16384" width="8.88671875" style="47"/>
  </cols>
  <sheetData>
    <row r="1" spans="1:9" x14ac:dyDescent="0.2">
      <c r="A1" s="47" t="s">
        <v>66</v>
      </c>
      <c r="B1" s="51" t="s">
        <v>17</v>
      </c>
      <c r="C1" s="51" t="s">
        <v>18</v>
      </c>
      <c r="D1" s="51" t="s">
        <v>19</v>
      </c>
      <c r="E1" s="51" t="s">
        <v>20</v>
      </c>
      <c r="F1" s="51" t="s">
        <v>10</v>
      </c>
      <c r="G1" s="51" t="s">
        <v>21</v>
      </c>
      <c r="H1" s="51" t="s">
        <v>22</v>
      </c>
      <c r="I1" s="51" t="s">
        <v>23</v>
      </c>
    </row>
    <row r="2" spans="1:9" x14ac:dyDescent="0.2">
      <c r="A2" s="47" t="s">
        <v>81</v>
      </c>
      <c r="B2" s="52">
        <v>1</v>
      </c>
      <c r="C2" s="52">
        <v>2</v>
      </c>
      <c r="D2" s="52">
        <v>3</v>
      </c>
      <c r="E2" s="52">
        <v>4</v>
      </c>
      <c r="F2" s="52" t="s">
        <v>57</v>
      </c>
    </row>
    <row r="4" spans="1:9" x14ac:dyDescent="0.2">
      <c r="A4" s="47" t="s">
        <v>82</v>
      </c>
      <c r="B4" s="144" t="s">
        <v>69</v>
      </c>
      <c r="C4" s="144"/>
      <c r="E4" s="144" t="s">
        <v>70</v>
      </c>
      <c r="F4" s="144"/>
      <c r="H4" s="144" t="s">
        <v>71</v>
      </c>
      <c r="I4" s="144"/>
    </row>
    <row r="5" spans="1:9" x14ac:dyDescent="0.2">
      <c r="B5" s="48" t="s">
        <v>4</v>
      </c>
      <c r="C5" s="48" t="s">
        <v>3</v>
      </c>
      <c r="D5" s="49"/>
      <c r="E5" s="48" t="s">
        <v>4</v>
      </c>
      <c r="F5" s="48" t="s">
        <v>3</v>
      </c>
      <c r="H5" s="48" t="s">
        <v>4</v>
      </c>
      <c r="I5" s="48" t="s">
        <v>3</v>
      </c>
    </row>
    <row r="6" spans="1:9" x14ac:dyDescent="0.2">
      <c r="B6" s="48">
        <v>1</v>
      </c>
      <c r="C6" s="50">
        <v>10</v>
      </c>
      <c r="E6" s="48">
        <v>1</v>
      </c>
      <c r="F6" s="50">
        <v>8</v>
      </c>
      <c r="H6" s="48">
        <v>1</v>
      </c>
      <c r="I6" s="50">
        <v>10</v>
      </c>
    </row>
    <row r="7" spans="1:9" x14ac:dyDescent="0.2">
      <c r="B7" s="48">
        <v>2</v>
      </c>
      <c r="C7" s="50">
        <v>7</v>
      </c>
      <c r="E7" s="48">
        <v>2</v>
      </c>
      <c r="F7" s="50">
        <v>6</v>
      </c>
      <c r="H7" s="48">
        <v>2</v>
      </c>
      <c r="I7" s="50">
        <v>6</v>
      </c>
    </row>
    <row r="8" spans="1:9" x14ac:dyDescent="0.2">
      <c r="B8" s="48">
        <v>3</v>
      </c>
      <c r="C8" s="50">
        <v>6</v>
      </c>
      <c r="E8" s="48">
        <v>3</v>
      </c>
      <c r="F8" s="50">
        <v>4</v>
      </c>
      <c r="H8" s="48">
        <v>3</v>
      </c>
      <c r="I8" s="50">
        <v>4</v>
      </c>
    </row>
    <row r="9" spans="1:9" x14ac:dyDescent="0.2">
      <c r="B9" s="48">
        <v>4</v>
      </c>
      <c r="C9" s="50">
        <v>5</v>
      </c>
      <c r="E9" s="48">
        <v>4</v>
      </c>
      <c r="F9" s="50">
        <v>2</v>
      </c>
      <c r="H9" s="48">
        <v>4</v>
      </c>
      <c r="I9" s="50">
        <v>2</v>
      </c>
    </row>
    <row r="10" spans="1:9" x14ac:dyDescent="0.2">
      <c r="B10" s="48">
        <v>5</v>
      </c>
      <c r="C10" s="50">
        <v>4</v>
      </c>
    </row>
    <row r="11" spans="1:9" x14ac:dyDescent="0.2">
      <c r="B11" s="48">
        <v>6</v>
      </c>
      <c r="C11" s="50">
        <v>3</v>
      </c>
    </row>
    <row r="12" spans="1:9" x14ac:dyDescent="0.2">
      <c r="B12" s="48">
        <v>7</v>
      </c>
      <c r="C12" s="50">
        <v>2</v>
      </c>
    </row>
    <row r="13" spans="1:9" x14ac:dyDescent="0.2">
      <c r="B13" s="48">
        <v>8</v>
      </c>
      <c r="C13" s="50">
        <v>1</v>
      </c>
    </row>
    <row r="15" spans="1:9" x14ac:dyDescent="0.2">
      <c r="A15" s="47" t="s">
        <v>72</v>
      </c>
    </row>
    <row r="16" spans="1:9" x14ac:dyDescent="0.2">
      <c r="B16" s="47" t="s">
        <v>74</v>
      </c>
    </row>
    <row r="17" spans="1:2" x14ac:dyDescent="0.2">
      <c r="B17" s="47" t="s">
        <v>75</v>
      </c>
    </row>
    <row r="18" spans="1:2" x14ac:dyDescent="0.2">
      <c r="B18" s="47" t="s">
        <v>73</v>
      </c>
    </row>
    <row r="19" spans="1:2" x14ac:dyDescent="0.2">
      <c r="B19" s="47" t="s">
        <v>77</v>
      </c>
    </row>
    <row r="20" spans="1:2" x14ac:dyDescent="0.2">
      <c r="B20" s="47" t="s">
        <v>76</v>
      </c>
    </row>
    <row r="22" spans="1:2" x14ac:dyDescent="0.2">
      <c r="A22" s="47" t="s">
        <v>78</v>
      </c>
    </row>
    <row r="23" spans="1:2" x14ac:dyDescent="0.2">
      <c r="B23" s="47" t="s">
        <v>79</v>
      </c>
    </row>
    <row r="24" spans="1:2" x14ac:dyDescent="0.2">
      <c r="B24" s="47" t="s">
        <v>80</v>
      </c>
    </row>
  </sheetData>
  <mergeCells count="3">
    <mergeCell ref="B4:C4"/>
    <mergeCell ref="E4:F4"/>
    <mergeCell ref="H4:I4"/>
  </mergeCells>
  <phoneticPr fontId="1"/>
  <conditionalFormatting sqref="B1:I1">
    <cfRule type="containsText" dxfId="8" priority="1" operator="containsText" text="一丁目北">
      <formula>NOT(ISERROR(SEARCH("一丁目北",B1)))</formula>
    </cfRule>
    <cfRule type="containsText" dxfId="7" priority="2" operator="containsText" text="二丁目南">
      <formula>NOT(ISERROR(SEARCH("二丁目南",B1)))</formula>
    </cfRule>
    <cfRule type="containsText" dxfId="6" priority="3" operator="containsText" text="二丁目北">
      <formula>NOT(ISERROR(SEARCH("二丁目北",B1)))</formula>
    </cfRule>
    <cfRule type="containsText" dxfId="5" priority="4" operator="containsText" text="三丁目東">
      <formula>NOT(ISERROR(SEARCH("三丁目東",B1)))</formula>
    </cfRule>
    <cfRule type="containsText" dxfId="4" priority="5" operator="containsText" text="三丁目西">
      <formula>NOT(ISERROR(SEARCH("三丁目西",B1)))</formula>
    </cfRule>
    <cfRule type="containsText" dxfId="3" priority="6" operator="containsText" text="四丁目東">
      <formula>NOT(ISERROR(SEARCH("四丁目東",B1)))</formula>
    </cfRule>
    <cfRule type="containsText" dxfId="2" priority="7" operator="containsText" text="四丁目西">
      <formula>NOT(ISERROR(SEARCH("四丁目西",B1)))</formula>
    </cfRule>
    <cfRule type="containsText" dxfId="1" priority="8" operator="containsText" text="一丁目南">
      <formula>NOT(ISERROR(SEARCH("一丁目南",B1)))</formula>
    </cfRule>
    <cfRule type="expression" dxfId="0" priority="9">
      <formula>"一丁目南"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玉入れ60才以上</vt:lpstr>
      <vt:lpstr>玉入れ中学生以上</vt:lpstr>
      <vt:lpstr>ジャンボボール送り</vt:lpstr>
      <vt:lpstr>ボール運びリレー</vt:lpstr>
      <vt:lpstr>おもしろリレー</vt:lpstr>
      <vt:lpstr>男女混合対抗リレー</vt:lpstr>
      <vt:lpstr>総合成績</vt:lpstr>
      <vt:lpstr>使い方</vt:lpstr>
      <vt:lpstr>おもしろリレー!Print_Area</vt:lpstr>
      <vt:lpstr>ジャンボボール送り!Print_Area</vt:lpstr>
      <vt:lpstr>ボール運びリレー!Print_Area</vt:lpstr>
      <vt:lpstr>玉入れ60才以上!Print_Area</vt:lpstr>
      <vt:lpstr>玉入れ中学生以上!Print_Area</vt:lpstr>
      <vt:lpstr>総合成績!Print_Area</vt:lpstr>
      <vt:lpstr>男女混合対抗リレー!Print_Area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厚子 岡嶋</cp:lastModifiedBy>
  <cp:lastPrinted>2025-10-12T05:46:14Z</cp:lastPrinted>
  <dcterms:created xsi:type="dcterms:W3CDTF">2018-09-11T12:51:54Z</dcterms:created>
  <dcterms:modified xsi:type="dcterms:W3CDTF">2025-10-12T05:49:44Z</dcterms:modified>
</cp:coreProperties>
</file>